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ndre\Dropbox\Dropbox files\Flametree\Flametree software documentation\"/>
    </mc:Choice>
  </mc:AlternateContent>
  <xr:revisionPtr revIDLastSave="0" documentId="8_{671155BB-E0EA-46F6-A042-1AFC81991487}" xr6:coauthVersionLast="47" xr6:coauthVersionMax="47" xr10:uidLastSave="{00000000-0000-0000-0000-000000000000}"/>
  <bookViews>
    <workbookView xWindow="2532" yWindow="540" windowWidth="21594" windowHeight="8994" activeTab="1" xr2:uid="{00000000-000D-0000-FFFF-FFFF00000000}"/>
  </bookViews>
  <sheets>
    <sheet name="Spread duration allocation" sheetId="1" r:id="rId1"/>
    <sheet name="D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9" i="2" l="1"/>
  <c r="D38" i="2"/>
  <c r="M9" i="2"/>
  <c r="M8" i="2"/>
  <c r="F27" i="2" s="1"/>
  <c r="M7" i="2"/>
  <c r="F26" i="2" s="1"/>
  <c r="M6" i="2"/>
  <c r="F25" i="2" s="1"/>
  <c r="L6" i="2"/>
  <c r="M5" i="2"/>
  <c r="F24" i="2" s="1"/>
  <c r="L5" i="2"/>
  <c r="K9" i="2"/>
  <c r="J9" i="2"/>
  <c r="K8" i="2"/>
  <c r="J8" i="2"/>
  <c r="K7" i="2"/>
  <c r="J7" i="2"/>
  <c r="K6" i="2"/>
  <c r="J6" i="2"/>
  <c r="K5" i="2"/>
  <c r="J5" i="2"/>
  <c r="F28" i="2" l="1"/>
  <c r="N5" i="2"/>
  <c r="N6" i="2"/>
  <c r="H38" i="2"/>
  <c r="H39" i="2"/>
  <c r="K10" i="2"/>
  <c r="J10" i="2"/>
  <c r="G24" i="2"/>
  <c r="G25" i="2"/>
  <c r="G26" i="2"/>
  <c r="G27" i="2"/>
  <c r="G28" i="2"/>
  <c r="C28" i="2"/>
  <c r="B28" i="2"/>
  <c r="C27" i="2"/>
  <c r="B27" i="2"/>
  <c r="C26" i="2"/>
  <c r="B26" i="2"/>
  <c r="C25" i="2"/>
  <c r="B25" i="2"/>
  <c r="C24" i="2"/>
  <c r="B24" i="2"/>
  <c r="C18" i="2"/>
  <c r="C17" i="2"/>
  <c r="C16" i="2"/>
  <c r="C15" i="2"/>
  <c r="C14" i="2"/>
  <c r="B14" i="2"/>
  <c r="B13" i="2"/>
  <c r="E10" i="2"/>
  <c r="D10" i="2"/>
  <c r="E11" i="2" s="1"/>
  <c r="C10" i="2"/>
  <c r="B10" i="2"/>
  <c r="D42" i="2"/>
  <c r="F8" i="2"/>
  <c r="D41" i="2" s="1"/>
  <c r="F7" i="2"/>
  <c r="D40" i="2" s="1"/>
  <c r="B15" i="2"/>
  <c r="B13" i="1"/>
  <c r="C37" i="1"/>
  <c r="B37" i="1"/>
  <c r="C36" i="1"/>
  <c r="B36" i="1"/>
  <c r="C35" i="1"/>
  <c r="B35" i="1"/>
  <c r="C34" i="1"/>
  <c r="B34" i="1"/>
  <c r="C33" i="1"/>
  <c r="C38" i="1" s="1"/>
  <c r="B33" i="1"/>
  <c r="C18" i="1"/>
  <c r="C17" i="1"/>
  <c r="C16" i="1"/>
  <c r="C15" i="1"/>
  <c r="C14" i="1"/>
  <c r="B14" i="1"/>
  <c r="B15" i="1"/>
  <c r="B17" i="1"/>
  <c r="E10" i="1"/>
  <c r="D10" i="1"/>
  <c r="C10" i="1"/>
  <c r="B10" i="1"/>
  <c r="B29" i="2" l="1"/>
  <c r="C29" i="2"/>
  <c r="B38" i="1"/>
  <c r="B17" i="2"/>
  <c r="L8" i="2"/>
  <c r="B16" i="2"/>
  <c r="L7" i="2"/>
  <c r="B18" i="2"/>
  <c r="L9" i="2"/>
  <c r="G29" i="2"/>
  <c r="F29" i="2"/>
  <c r="C19" i="2"/>
  <c r="C30" i="2"/>
  <c r="C39" i="1"/>
  <c r="C50" i="1" s="1"/>
  <c r="B26" i="1"/>
  <c r="D49" i="1" s="1"/>
  <c r="B24" i="1"/>
  <c r="D47" i="1" s="1"/>
  <c r="B28" i="1"/>
  <c r="D51" i="1" s="1"/>
  <c r="C25" i="1"/>
  <c r="B48" i="1" s="1"/>
  <c r="C27" i="1"/>
  <c r="B50" i="1" s="1"/>
  <c r="B25" i="1"/>
  <c r="D48" i="1" s="1"/>
  <c r="B27" i="1"/>
  <c r="D50" i="1" s="1"/>
  <c r="C24" i="1"/>
  <c r="B47" i="1" s="1"/>
  <c r="C26" i="1"/>
  <c r="B49" i="1" s="1"/>
  <c r="C28" i="1"/>
  <c r="B51" i="1" s="1"/>
  <c r="C19" i="1"/>
  <c r="B16" i="1"/>
  <c r="B18" i="1"/>
  <c r="C49" i="1" l="1"/>
  <c r="C48" i="1"/>
  <c r="C47" i="1"/>
  <c r="C51" i="1"/>
  <c r="B19" i="2"/>
  <c r="C20" i="2" s="1"/>
  <c r="G30" i="2"/>
  <c r="G39" i="2" s="1"/>
  <c r="N9" i="2"/>
  <c r="H42" i="2"/>
  <c r="N7" i="2"/>
  <c r="H40" i="2"/>
  <c r="N8" i="2"/>
  <c r="H41" i="2"/>
  <c r="B38" i="2"/>
  <c r="B40" i="2"/>
  <c r="B42" i="2"/>
  <c r="B39" i="2"/>
  <c r="B41" i="2"/>
  <c r="D43" i="2"/>
  <c r="C41" i="2"/>
  <c r="C39" i="2"/>
  <c r="C42" i="2"/>
  <c r="C40" i="2"/>
  <c r="C38" i="2"/>
  <c r="B29" i="1"/>
  <c r="C29" i="1"/>
  <c r="B19" i="1"/>
  <c r="B52" i="1"/>
  <c r="D52" i="1"/>
  <c r="G42" i="2" l="1"/>
  <c r="F39" i="2"/>
  <c r="F41" i="2"/>
  <c r="F38" i="2"/>
  <c r="F40" i="2"/>
  <c r="F42" i="2"/>
  <c r="G41" i="2"/>
  <c r="G38" i="2"/>
  <c r="G40" i="2"/>
  <c r="B43" i="2"/>
  <c r="E39" i="2"/>
  <c r="E40" i="2"/>
  <c r="E41" i="2"/>
  <c r="E42" i="2"/>
  <c r="E38" i="2"/>
  <c r="H43" i="2"/>
  <c r="C43" i="2"/>
  <c r="C20" i="1"/>
  <c r="F43" i="2" l="1"/>
  <c r="G43" i="2"/>
  <c r="D44" i="2"/>
  <c r="D45" i="2" s="1"/>
  <c r="C52" i="1"/>
  <c r="D53" i="1" s="1"/>
  <c r="D54" i="1" s="1"/>
  <c r="H44" i="2" l="1"/>
  <c r="H45" i="2" s="1"/>
</calcChain>
</file>

<file path=xl/sharedStrings.xml><?xml version="1.0" encoding="utf-8"?>
<sst xmlns="http://schemas.openxmlformats.org/spreadsheetml/2006/main" count="132" uniqueCount="50">
  <si>
    <t>Bucket</t>
  </si>
  <si>
    <t>0-2 years</t>
  </si>
  <si>
    <t>2-4 years</t>
  </si>
  <si>
    <t>4-6 years</t>
  </si>
  <si>
    <t>6-8 years</t>
  </si>
  <si>
    <t>8-10 years</t>
  </si>
  <si>
    <t>w</t>
  </si>
  <si>
    <t>W</t>
  </si>
  <si>
    <t>TOTAL</t>
  </si>
  <si>
    <t>MD</t>
  </si>
  <si>
    <t>S</t>
  </si>
  <si>
    <t>md</t>
  </si>
  <si>
    <t>s</t>
  </si>
  <si>
    <t>ds</t>
  </si>
  <si>
    <t>DS</t>
  </si>
  <si>
    <t>dts</t>
  </si>
  <si>
    <t>DTS</t>
  </si>
  <si>
    <t>Market direction</t>
  </si>
  <si>
    <t>Selection</t>
  </si>
  <si>
    <t xml:space="preserve">Allocation </t>
  </si>
  <si>
    <t>W*MD</t>
  </si>
  <si>
    <t>ACTIVE</t>
  </si>
  <si>
    <t>STEP 1: Calculate active spread return from portfolio and benchmark spread returns</t>
  </si>
  <si>
    <t>STEP 2: Calculate duration weights</t>
  </si>
  <si>
    <t>W*MD*DS</t>
  </si>
  <si>
    <t>SUM</t>
  </si>
  <si>
    <t>RESULT</t>
  </si>
  <si>
    <t>Step 4: Calculate returns from individual risks</t>
  </si>
  <si>
    <t>CHECKSUM</t>
  </si>
  <si>
    <t>w * md / md_p</t>
  </si>
  <si>
    <t>W * MD / MD_B</t>
  </si>
  <si>
    <t>R=-MD * DS</t>
  </si>
  <si>
    <t>In the formulae, lower case refers to portfolio and upper case refers to benchmark</t>
  </si>
  <si>
    <t>Market direction = -duration weight * DS * (md_p-MD_B)</t>
  </si>
  <si>
    <t>Allocation = (w * md - W * MD) * (dS - DS_B)</t>
  </si>
  <si>
    <t>Step 3: Calculate DS_B</t>
  </si>
  <si>
    <t>Selection = duration weight * md_p * (ds - DS)</t>
  </si>
  <si>
    <t>Spread duration allocation worksheet</t>
  </si>
  <si>
    <t>DTS worksheet</t>
  </si>
  <si>
    <t>%ds</t>
  </si>
  <si>
    <t>%DS</t>
  </si>
  <si>
    <t>W * MD * %DS</t>
  </si>
  <si>
    <t>Calculate %DS_B</t>
  </si>
  <si>
    <t>Market direction = -DTS CONTRIBUTION * %DS_B * (dts_p-DTS_B)</t>
  </si>
  <si>
    <t>DTS allocation</t>
  </si>
  <si>
    <t>DTS selection</t>
  </si>
  <si>
    <t>DTS market direction</t>
  </si>
  <si>
    <t xml:space="preserve">  </t>
  </si>
  <si>
    <t>Difference</t>
  </si>
  <si>
    <t>Allocation = (w * md - W * MD) * (DS - DS_B)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</si>
</sst>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"/>
    <numFmt numFmtId="165" formatCode="0.0000000"/>
    <numFmt numFmtId="166" formatCode="0.000000000"/>
    <numFmt numFmtId="167" formatCode="0.0000"/>
    <numFmt numFmtId="168" formatCode="0.0000%"/>
    <numFmt numFmtId="169" formatCode="0.00000000000000000%"/>
    <numFmt numFmtId="170" formatCode="0.000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2" borderId="0" xfId="0" applyFont="1" applyFill="1"/>
    <xf numFmtId="0" fontId="3" fillId="0" borderId="0" xfId="0" applyFont="1"/>
    <xf numFmtId="165" fontId="5" fillId="0" borderId="0" xfId="0" applyNumberFormat="1" applyFont="1"/>
    <xf numFmtId="165" fontId="0" fillId="0" borderId="0" xfId="0" applyNumberFormat="1"/>
    <xf numFmtId="0" fontId="0" fillId="6" borderId="0" xfId="0" applyFill="1"/>
    <xf numFmtId="0" fontId="0" fillId="7" borderId="0" xfId="0" applyFill="1"/>
    <xf numFmtId="164" fontId="0" fillId="0" borderId="0" xfId="0" applyNumberFormat="1"/>
    <xf numFmtId="164" fontId="3" fillId="0" borderId="0" xfId="0" applyNumberFormat="1" applyFont="1"/>
    <xf numFmtId="0" fontId="6" fillId="2" borderId="0" xfId="0" applyFont="1" applyFill="1"/>
    <xf numFmtId="164" fontId="6" fillId="0" borderId="0" xfId="0" applyNumberFormat="1" applyFont="1"/>
    <xf numFmtId="166" fontId="2" fillId="0" borderId="0" xfId="0" applyNumberFormat="1" applyFont="1"/>
    <xf numFmtId="0" fontId="2" fillId="0" borderId="0" xfId="0" applyFont="1"/>
    <xf numFmtId="0" fontId="7" fillId="0" borderId="0" xfId="0" applyFont="1"/>
    <xf numFmtId="0" fontId="4" fillId="2" borderId="0" xfId="0" applyFont="1" applyFill="1"/>
    <xf numFmtId="164" fontId="4" fillId="0" borderId="0" xfId="0" applyNumberFormat="1" applyFont="1"/>
    <xf numFmtId="164" fontId="6" fillId="0" borderId="0" xfId="1" applyNumberFormat="1" applyFont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0" fillId="8" borderId="0" xfId="0" applyFill="1"/>
    <xf numFmtId="0" fontId="3" fillId="6" borderId="0" xfId="0" applyFont="1" applyFill="1"/>
    <xf numFmtId="0" fontId="3" fillId="8" borderId="0" xfId="0" applyFont="1" applyFill="1"/>
    <xf numFmtId="167" fontId="0" fillId="0" borderId="0" xfId="0" applyNumberFormat="1"/>
    <xf numFmtId="0" fontId="3" fillId="9" borderId="0" xfId="0" applyFont="1" applyFill="1"/>
    <xf numFmtId="167" fontId="0" fillId="9" borderId="0" xfId="0" applyNumberFormat="1" applyFill="1"/>
    <xf numFmtId="164" fontId="2" fillId="0" borderId="0" xfId="0" applyNumberFormat="1" applyFont="1"/>
    <xf numFmtId="0" fontId="9" fillId="2" borderId="0" xfId="0" applyFont="1" applyFill="1"/>
    <xf numFmtId="164" fontId="9" fillId="0" borderId="0" xfId="0" applyNumberFormat="1" applyFont="1"/>
    <xf numFmtId="0" fontId="10" fillId="2" borderId="0" xfId="0" applyFont="1" applyFill="1"/>
    <xf numFmtId="0" fontId="11" fillId="2" borderId="0" xfId="0" applyFont="1" applyFill="1"/>
    <xf numFmtId="10" fontId="0" fillId="0" borderId="0" xfId="1" applyNumberFormat="1" applyFont="1"/>
    <xf numFmtId="168" fontId="0" fillId="0" borderId="0" xfId="1" applyNumberFormat="1" applyFont="1"/>
    <xf numFmtId="168" fontId="0" fillId="0" borderId="0" xfId="0" applyNumberFormat="1"/>
    <xf numFmtId="169" fontId="0" fillId="0" borderId="0" xfId="0" applyNumberFormat="1"/>
    <xf numFmtId="168" fontId="6" fillId="0" borderId="0" xfId="1" applyNumberFormat="1" applyFont="1"/>
    <xf numFmtId="170" fontId="6" fillId="0" borderId="0" xfId="1" applyNumberFormat="1" applyFont="1"/>
    <xf numFmtId="170" fontId="0" fillId="0" borderId="0" xfId="0" applyNumberFormat="1"/>
    <xf numFmtId="170" fontId="6" fillId="0" borderId="0" xfId="0" applyNumberFormat="1" applyFont="1"/>
    <xf numFmtId="165" fontId="0" fillId="9" borderId="0" xfId="0" applyNumberFormat="1" applyFill="1"/>
    <xf numFmtId="165" fontId="8" fillId="0" borderId="0" xfId="0" applyNumberFormat="1" applyFont="1"/>
    <xf numFmtId="9" fontId="0" fillId="3" borderId="0" xfId="0" applyNumberFormat="1" applyFill="1"/>
    <xf numFmtId="9" fontId="3" fillId="0" borderId="0" xfId="0" applyNumberFormat="1" applyFont="1"/>
    <xf numFmtId="10" fontId="0" fillId="5" borderId="0" xfId="1" applyNumberFormat="1" applyFont="1" applyFill="1"/>
    <xf numFmtId="168" fontId="11" fillId="0" borderId="0" xfId="1" applyNumberFormat="1" applyFont="1" applyFill="1"/>
    <xf numFmtId="168" fontId="10" fillId="0" borderId="0" xfId="0" applyNumberFormat="1" applyFont="1"/>
    <xf numFmtId="168" fontId="11" fillId="0" borderId="0" xfId="0" applyNumberFormat="1" applyFont="1"/>
    <xf numFmtId="168" fontId="6" fillId="0" borderId="0" xfId="1" applyNumberFormat="1" applyFont="1" applyFill="1"/>
    <xf numFmtId="2" fontId="0" fillId="3" borderId="0" xfId="0" applyNumberFormat="1" applyFill="1"/>
    <xf numFmtId="10" fontId="0" fillId="5" borderId="0" xfId="0" applyNumberForma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opLeftCell="A47" workbookViewId="0">
      <selection activeCell="B45" sqref="B45"/>
    </sheetView>
  </sheetViews>
  <sheetFormatPr defaultColWidth="15.68359375" defaultRowHeight="14.4" x14ac:dyDescent="0.55000000000000004"/>
  <sheetData>
    <row r="1" spans="1:7" ht="25.8" x14ac:dyDescent="0.95">
      <c r="A1" s="17" t="s">
        <v>37</v>
      </c>
    </row>
    <row r="2" spans="1:7" x14ac:dyDescent="0.55000000000000004">
      <c r="A2" t="s">
        <v>32</v>
      </c>
    </row>
    <row r="4" spans="1:7" x14ac:dyDescent="0.55000000000000004">
      <c r="A4" s="1" t="s">
        <v>0</v>
      </c>
      <c r="B4" s="2" t="s">
        <v>6</v>
      </c>
      <c r="C4" s="2" t="s">
        <v>7</v>
      </c>
      <c r="D4" s="3" t="s">
        <v>11</v>
      </c>
      <c r="E4" s="3" t="s">
        <v>9</v>
      </c>
      <c r="F4" s="4" t="s">
        <v>13</v>
      </c>
      <c r="G4" s="4" t="s">
        <v>14</v>
      </c>
    </row>
    <row r="5" spans="1:7" x14ac:dyDescent="0.55000000000000004">
      <c r="A5" s="1" t="s">
        <v>1</v>
      </c>
      <c r="B5" s="52">
        <v>0.1</v>
      </c>
      <c r="C5" s="52">
        <v>0.15</v>
      </c>
      <c r="D5" s="3">
        <v>0.05</v>
      </c>
      <c r="E5" s="3">
        <v>7.0000000000000007E-2</v>
      </c>
      <c r="F5" s="53">
        <v>-1.7999999999999999E-2</v>
      </c>
      <c r="G5" s="53">
        <v>-2.5000000000000001E-3</v>
      </c>
    </row>
    <row r="6" spans="1:7" x14ac:dyDescent="0.55000000000000004">
      <c r="A6" s="1" t="s">
        <v>2</v>
      </c>
      <c r="B6" s="52">
        <v>0.1</v>
      </c>
      <c r="C6" s="52">
        <v>0.4</v>
      </c>
      <c r="D6" s="3">
        <v>2.5</v>
      </c>
      <c r="E6" s="3">
        <v>2.4</v>
      </c>
      <c r="F6" s="53">
        <v>-1.9E-2</v>
      </c>
      <c r="G6" s="53">
        <v>-2E-3</v>
      </c>
    </row>
    <row r="7" spans="1:7" x14ac:dyDescent="0.55000000000000004">
      <c r="A7" s="1" t="s">
        <v>3</v>
      </c>
      <c r="B7" s="52">
        <v>0.3</v>
      </c>
      <c r="C7" s="52">
        <v>0.15</v>
      </c>
      <c r="D7" s="3">
        <v>4.7</v>
      </c>
      <c r="E7" s="3">
        <v>4.5</v>
      </c>
      <c r="F7" s="53">
        <v>-2E-3</v>
      </c>
      <c r="G7" s="53">
        <v>-3.0000000000000001E-3</v>
      </c>
    </row>
    <row r="8" spans="1:7" x14ac:dyDescent="0.55000000000000004">
      <c r="A8" s="1" t="s">
        <v>4</v>
      </c>
      <c r="B8" s="52">
        <v>0.25</v>
      </c>
      <c r="C8" s="52">
        <v>0.2</v>
      </c>
      <c r="D8" s="3">
        <v>6.7</v>
      </c>
      <c r="E8" s="3">
        <v>6.2</v>
      </c>
      <c r="F8" s="53">
        <v>-2E-3</v>
      </c>
      <c r="G8" s="53">
        <v>-2.3E-3</v>
      </c>
    </row>
    <row r="9" spans="1:7" x14ac:dyDescent="0.55000000000000004">
      <c r="A9" s="1" t="s">
        <v>5</v>
      </c>
      <c r="B9" s="52">
        <v>0.25</v>
      </c>
      <c r="C9" s="52">
        <v>0.1</v>
      </c>
      <c r="D9" s="3">
        <v>9</v>
      </c>
      <c r="E9" s="3">
        <v>9.5</v>
      </c>
      <c r="F9" s="53">
        <v>-1E-3</v>
      </c>
      <c r="G9" s="53">
        <v>-5.0000000000000001E-3</v>
      </c>
    </row>
    <row r="10" spans="1:7" x14ac:dyDescent="0.55000000000000004">
      <c r="A10" s="5" t="s">
        <v>8</v>
      </c>
      <c r="B10" s="21">
        <f>SUM(B5:B9)</f>
        <v>1</v>
      </c>
      <c r="C10" s="21">
        <f>SUM(C5:C9)</f>
        <v>1.0000000000000002</v>
      </c>
      <c r="D10" s="22">
        <f>SUMPRODUCT(B5:B9,D5:D9)</f>
        <v>5.59</v>
      </c>
      <c r="E10" s="22">
        <f>SUMPRODUCT(C5:C9,E5:E9)</f>
        <v>3.8355000000000001</v>
      </c>
      <c r="F10" s="23"/>
      <c r="G10" s="23"/>
    </row>
    <row r="12" spans="1:7" x14ac:dyDescent="0.55000000000000004">
      <c r="A12" t="s">
        <v>22</v>
      </c>
    </row>
    <row r="13" spans="1:7" x14ac:dyDescent="0.55000000000000004">
      <c r="A13" s="10" t="s">
        <v>0</v>
      </c>
      <c r="B13" s="10" t="str">
        <f>"r=-md * ds"</f>
        <v>r=-md * ds</v>
      </c>
      <c r="C13" s="10" t="s">
        <v>31</v>
      </c>
    </row>
    <row r="14" spans="1:7" x14ac:dyDescent="0.55000000000000004">
      <c r="A14" s="1" t="s">
        <v>1</v>
      </c>
      <c r="B14" s="11">
        <f t="shared" ref="B14:C18" si="0">-D5*F5</f>
        <v>8.9999999999999998E-4</v>
      </c>
      <c r="C14" s="11">
        <f t="shared" si="0"/>
        <v>1.7500000000000003E-4</v>
      </c>
    </row>
    <row r="15" spans="1:7" x14ac:dyDescent="0.55000000000000004">
      <c r="A15" s="1" t="s">
        <v>2</v>
      </c>
      <c r="B15" s="11">
        <f t="shared" si="0"/>
        <v>4.7500000000000001E-2</v>
      </c>
      <c r="C15" s="11">
        <f t="shared" si="0"/>
        <v>4.7999999999999996E-3</v>
      </c>
    </row>
    <row r="16" spans="1:7" x14ac:dyDescent="0.55000000000000004">
      <c r="A16" s="1" t="s">
        <v>3</v>
      </c>
      <c r="B16" s="11">
        <f t="shared" si="0"/>
        <v>9.4000000000000004E-3</v>
      </c>
      <c r="C16" s="11">
        <f t="shared" si="0"/>
        <v>1.35E-2</v>
      </c>
    </row>
    <row r="17" spans="1:3" x14ac:dyDescent="0.55000000000000004">
      <c r="A17" s="1" t="s">
        <v>4</v>
      </c>
      <c r="B17" s="11">
        <f t="shared" si="0"/>
        <v>1.34E-2</v>
      </c>
      <c r="C17" s="11">
        <f t="shared" si="0"/>
        <v>1.426E-2</v>
      </c>
    </row>
    <row r="18" spans="1:3" x14ac:dyDescent="0.55000000000000004">
      <c r="A18" s="1" t="s">
        <v>5</v>
      </c>
      <c r="B18" s="11">
        <f t="shared" si="0"/>
        <v>9.0000000000000011E-3</v>
      </c>
      <c r="C18" s="11">
        <f t="shared" si="0"/>
        <v>4.7500000000000001E-2</v>
      </c>
    </row>
    <row r="19" spans="1:3" s="6" customFormat="1" x14ac:dyDescent="0.55000000000000004">
      <c r="A19" s="5" t="s">
        <v>8</v>
      </c>
      <c r="B19" s="12">
        <f>SUMPRODUCT(B14:B18,B5:B9)</f>
        <v>1.3260000000000001E-2</v>
      </c>
      <c r="C19" s="12">
        <f>SUMPRODUCT(C14:C18,C5:C9)</f>
        <v>1.157325E-2</v>
      </c>
    </row>
    <row r="20" spans="1:3" s="6" customFormat="1" ht="18.3" x14ac:dyDescent="0.7">
      <c r="A20" s="13" t="s">
        <v>21</v>
      </c>
      <c r="B20" s="14"/>
      <c r="C20" s="14">
        <f>B19-C19</f>
        <v>1.6867500000000007E-3</v>
      </c>
    </row>
    <row r="22" spans="1:3" x14ac:dyDescent="0.55000000000000004">
      <c r="A22" t="s">
        <v>23</v>
      </c>
    </row>
    <row r="23" spans="1:3" x14ac:dyDescent="0.55000000000000004">
      <c r="A23" s="10" t="s">
        <v>0</v>
      </c>
      <c r="B23" s="10" t="s">
        <v>29</v>
      </c>
      <c r="C23" s="10" t="s">
        <v>30</v>
      </c>
    </row>
    <row r="24" spans="1:3" x14ac:dyDescent="0.55000000000000004">
      <c r="A24" s="1" t="s">
        <v>1</v>
      </c>
      <c r="B24" s="11">
        <f>B5*D5/D$10</f>
        <v>8.9445438282647607E-4</v>
      </c>
      <c r="C24" s="11">
        <f>C5*E5/E$10</f>
        <v>2.7375831052014079E-3</v>
      </c>
    </row>
    <row r="25" spans="1:3" x14ac:dyDescent="0.55000000000000004">
      <c r="A25" s="1" t="s">
        <v>2</v>
      </c>
      <c r="B25" s="11">
        <f t="shared" ref="B25:C28" si="1">B6*D6/D$10</f>
        <v>4.4722719141323794E-2</v>
      </c>
      <c r="C25" s="11">
        <f t="shared" si="1"/>
        <v>0.25029331247555725</v>
      </c>
    </row>
    <row r="26" spans="1:3" x14ac:dyDescent="0.55000000000000004">
      <c r="A26" s="1" t="s">
        <v>3</v>
      </c>
      <c r="B26" s="11">
        <f t="shared" si="1"/>
        <v>0.25223613595706618</v>
      </c>
      <c r="C26" s="11">
        <f t="shared" si="1"/>
        <v>0.17598748533437619</v>
      </c>
    </row>
    <row r="27" spans="1:3" x14ac:dyDescent="0.55000000000000004">
      <c r="A27" s="1" t="s">
        <v>4</v>
      </c>
      <c r="B27" s="11">
        <f t="shared" si="1"/>
        <v>0.29964221824686943</v>
      </c>
      <c r="C27" s="11">
        <f t="shared" si="1"/>
        <v>0.32329552861426153</v>
      </c>
    </row>
    <row r="28" spans="1:3" x14ac:dyDescent="0.55000000000000004">
      <c r="A28" s="1" t="s">
        <v>5</v>
      </c>
      <c r="B28" s="11">
        <f t="shared" si="1"/>
        <v>0.40250447227191416</v>
      </c>
      <c r="C28" s="11">
        <f t="shared" si="1"/>
        <v>0.24768609047060358</v>
      </c>
    </row>
    <row r="29" spans="1:3" ht="18.3" x14ac:dyDescent="0.7">
      <c r="A29" s="13" t="s">
        <v>8</v>
      </c>
      <c r="B29" s="14">
        <f>SUM(B24:B28)</f>
        <v>1</v>
      </c>
      <c r="C29" s="14">
        <f>SUM(C24:C28)</f>
        <v>1</v>
      </c>
    </row>
    <row r="30" spans="1:3" x14ac:dyDescent="0.55000000000000004">
      <c r="A30" s="6"/>
      <c r="B30" s="6"/>
      <c r="C30" s="6"/>
    </row>
    <row r="31" spans="1:3" x14ac:dyDescent="0.55000000000000004">
      <c r="A31" t="s">
        <v>35</v>
      </c>
      <c r="B31" s="6"/>
      <c r="C31" s="6"/>
    </row>
    <row r="32" spans="1:3" x14ac:dyDescent="0.55000000000000004">
      <c r="A32" s="1" t="s">
        <v>0</v>
      </c>
      <c r="B32" s="1" t="s">
        <v>24</v>
      </c>
      <c r="C32" s="1" t="s">
        <v>20</v>
      </c>
    </row>
    <row r="33" spans="1:4" x14ac:dyDescent="0.55000000000000004">
      <c r="A33" s="1" t="s">
        <v>1</v>
      </c>
      <c r="B33" s="11">
        <f>C5*E5*G5</f>
        <v>-2.6250000000000001E-5</v>
      </c>
      <c r="C33" s="11">
        <f>C5*E5</f>
        <v>1.0500000000000001E-2</v>
      </c>
    </row>
    <row r="34" spans="1:4" x14ac:dyDescent="0.55000000000000004">
      <c r="A34" s="1" t="s">
        <v>2</v>
      </c>
      <c r="B34" s="11">
        <f>C6*E6*G6</f>
        <v>-1.92E-3</v>
      </c>
      <c r="C34" s="11">
        <f t="shared" ref="C34:C37" si="2">C6*E6</f>
        <v>0.96</v>
      </c>
    </row>
    <row r="35" spans="1:4" x14ac:dyDescent="0.55000000000000004">
      <c r="A35" s="1" t="s">
        <v>3</v>
      </c>
      <c r="B35" s="11">
        <f>C7*E7*G7</f>
        <v>-2.0249999999999999E-3</v>
      </c>
      <c r="C35" s="11">
        <f t="shared" si="2"/>
        <v>0.67499999999999993</v>
      </c>
    </row>
    <row r="36" spans="1:4" x14ac:dyDescent="0.55000000000000004">
      <c r="A36" s="1" t="s">
        <v>4</v>
      </c>
      <c r="B36" s="11">
        <f>C8*E8*G8</f>
        <v>-2.8520000000000004E-3</v>
      </c>
      <c r="C36" s="11">
        <f t="shared" si="2"/>
        <v>1.2400000000000002</v>
      </c>
    </row>
    <row r="37" spans="1:4" x14ac:dyDescent="0.55000000000000004">
      <c r="A37" s="1" t="s">
        <v>5</v>
      </c>
      <c r="B37" s="11">
        <f>C9*E9*G9</f>
        <v>-4.7500000000000007E-3</v>
      </c>
      <c r="C37" s="11">
        <f t="shared" si="2"/>
        <v>0.95000000000000007</v>
      </c>
    </row>
    <row r="38" spans="1:4" x14ac:dyDescent="0.55000000000000004">
      <c r="A38" s="5" t="s">
        <v>25</v>
      </c>
      <c r="B38" s="12">
        <f>SUM(B33:B37)</f>
        <v>-1.157325E-2</v>
      </c>
      <c r="C38" s="12">
        <f>SUM(C33:C37)</f>
        <v>3.8355000000000001</v>
      </c>
    </row>
    <row r="39" spans="1:4" ht="18.3" x14ac:dyDescent="0.7">
      <c r="A39" s="18" t="s">
        <v>26</v>
      </c>
      <c r="B39" s="19"/>
      <c r="C39" s="14">
        <f>B38/C38</f>
        <v>-3.0174032068830659E-3</v>
      </c>
    </row>
    <row r="40" spans="1:4" x14ac:dyDescent="0.55000000000000004">
      <c r="C40" s="6"/>
    </row>
    <row r="41" spans="1:4" x14ac:dyDescent="0.55000000000000004">
      <c r="A41" t="s">
        <v>27</v>
      </c>
      <c r="C41" s="6"/>
    </row>
    <row r="42" spans="1:4" x14ac:dyDescent="0.55000000000000004">
      <c r="A42" t="s">
        <v>33</v>
      </c>
      <c r="C42" s="6"/>
    </row>
    <row r="43" spans="1:4" x14ac:dyDescent="0.55000000000000004">
      <c r="A43" t="s">
        <v>34</v>
      </c>
      <c r="C43" s="6"/>
    </row>
    <row r="44" spans="1:4" x14ac:dyDescent="0.55000000000000004">
      <c r="A44" t="s">
        <v>36</v>
      </c>
      <c r="C44" s="6"/>
    </row>
    <row r="45" spans="1:4" x14ac:dyDescent="0.55000000000000004">
      <c r="C45" s="6"/>
    </row>
    <row r="46" spans="1:4" x14ac:dyDescent="0.55000000000000004">
      <c r="A46" s="1" t="s">
        <v>0</v>
      </c>
      <c r="B46" s="1" t="s">
        <v>17</v>
      </c>
      <c r="C46" s="1" t="s">
        <v>19</v>
      </c>
      <c r="D46" s="1" t="s">
        <v>18</v>
      </c>
    </row>
    <row r="47" spans="1:4" x14ac:dyDescent="0.55000000000000004">
      <c r="A47" s="1" t="s">
        <v>1</v>
      </c>
      <c r="B47" s="36">
        <f>-C24*G5*(D$10-E$10)</f>
        <v>1.2007723895189674E-5</v>
      </c>
      <c r="C47" s="36">
        <f>-(B5*D5-C5*E5)*(G5-C$39)</f>
        <v>2.845717637856862E-6</v>
      </c>
      <c r="D47" s="36">
        <f>-B24*D$10*(F5-G5)</f>
        <v>7.75E-5</v>
      </c>
    </row>
    <row r="48" spans="1:4" x14ac:dyDescent="0.55000000000000004">
      <c r="A48" s="1" t="s">
        <v>2</v>
      </c>
      <c r="B48" s="36">
        <f>-C25*G6*(D$10-E$10)</f>
        <v>8.7827923347673028E-4</v>
      </c>
      <c r="C48" s="36">
        <f>-(B6*D6-C6*E6)*(G6-C$39)</f>
        <v>7.2235627688697673E-4</v>
      </c>
      <c r="D48" s="36">
        <f>-B25*D$10*(F6-G6)</f>
        <v>4.2500000000000003E-3</v>
      </c>
    </row>
    <row r="49" spans="1:6" x14ac:dyDescent="0.55000000000000004">
      <c r="A49" s="1" t="s">
        <v>3</v>
      </c>
      <c r="B49" s="36">
        <f>-C26*G7*(D$10-E$10)</f>
        <v>9.2631012905748894E-4</v>
      </c>
      <c r="C49" s="36">
        <f>-(B7*D7-C7*E7)*(G7-C$39)</f>
        <v>-1.279135705905339E-5</v>
      </c>
      <c r="D49" s="36">
        <f>-B26*D$10*(F7-G7)</f>
        <v>-1.41E-3</v>
      </c>
    </row>
    <row r="50" spans="1:6" x14ac:dyDescent="0.55000000000000004">
      <c r="A50" s="1" t="s">
        <v>4</v>
      </c>
      <c r="B50" s="36">
        <f>-C27*G8*(D$10-E$10)</f>
        <v>1.30461061139356E-3</v>
      </c>
      <c r="C50" s="36">
        <f>-(B8*D8-C8*E8)*(G8-C$39)</f>
        <v>-3.1207039499413355E-4</v>
      </c>
      <c r="D50" s="36">
        <f>-B27*D$10*(F8-G8)</f>
        <v>-5.0249999999999991E-4</v>
      </c>
    </row>
    <row r="51" spans="1:6" x14ac:dyDescent="0.55000000000000004">
      <c r="A51" s="1" t="s">
        <v>5</v>
      </c>
      <c r="B51" s="36">
        <f>-C28*G9*(D$10-E$10)</f>
        <v>2.1728262286533693E-3</v>
      </c>
      <c r="C51" s="36">
        <f>-(B9*D9-C9*E9)*(G9-C$39)</f>
        <v>2.5773758310520139E-3</v>
      </c>
      <c r="D51" s="36">
        <f>-B28*D$10*(F9-G9)</f>
        <v>-9.0000000000000011E-3</v>
      </c>
    </row>
    <row r="52" spans="1:6" ht="18.3" x14ac:dyDescent="0.7">
      <c r="A52" s="13" t="s">
        <v>8</v>
      </c>
      <c r="B52" s="39">
        <f>SUM(B47:B51)</f>
        <v>5.2940339264763384E-3</v>
      </c>
      <c r="C52" s="39">
        <f>SUM(C47:C51)</f>
        <v>2.9777160735236603E-3</v>
      </c>
      <c r="D52" s="39">
        <f>SUM(D47:D51)</f>
        <v>-6.5850000000000006E-3</v>
      </c>
      <c r="F52" s="6"/>
    </row>
    <row r="53" spans="1:6" ht="18.3" x14ac:dyDescent="0.7">
      <c r="A53" s="13" t="s">
        <v>25</v>
      </c>
      <c r="B53" s="39"/>
      <c r="C53" s="39"/>
      <c r="D53" s="39">
        <f>SUM(B52:D52)</f>
        <v>1.6867499999999973E-3</v>
      </c>
    </row>
    <row r="54" spans="1:6" x14ac:dyDescent="0.55000000000000004">
      <c r="A54" s="16" t="s">
        <v>28</v>
      </c>
      <c r="D54" s="15">
        <f>C20-D53</f>
        <v>3.4694469519536142E-18</v>
      </c>
    </row>
    <row r="59" spans="1:6" ht="20.399999999999999" x14ac:dyDescent="0.75">
      <c r="D59" s="7"/>
      <c r="E59" s="8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5"/>
  <sheetViews>
    <sheetView tabSelected="1" zoomScaleNormal="100" workbookViewId="0">
      <selection activeCell="J35" sqref="J35"/>
    </sheetView>
  </sheetViews>
  <sheetFormatPr defaultColWidth="15.68359375" defaultRowHeight="14.4" x14ac:dyDescent="0.55000000000000004"/>
  <cols>
    <col min="3" max="3" width="21.83984375" bestFit="1" customWidth="1"/>
    <col min="6" max="6" width="24.26171875" bestFit="1" customWidth="1"/>
    <col min="7" max="7" width="18.15625" bestFit="1" customWidth="1"/>
    <col min="8" max="8" width="17.15625" bestFit="1" customWidth="1"/>
    <col min="10" max="10" width="21.578125" bestFit="1" customWidth="1"/>
  </cols>
  <sheetData>
    <row r="1" spans="1:14" ht="25.8" x14ac:dyDescent="0.95">
      <c r="A1" s="17" t="s">
        <v>38</v>
      </c>
    </row>
    <row r="2" spans="1:14" x14ac:dyDescent="0.55000000000000004">
      <c r="A2" t="s">
        <v>32</v>
      </c>
    </row>
    <row r="4" spans="1:14" s="6" customFormat="1" x14ac:dyDescent="0.55000000000000004">
      <c r="A4" s="5" t="s">
        <v>0</v>
      </c>
      <c r="B4" s="21" t="s">
        <v>6</v>
      </c>
      <c r="C4" s="21" t="s">
        <v>7</v>
      </c>
      <c r="D4" s="22" t="s">
        <v>11</v>
      </c>
      <c r="E4" s="22" t="s">
        <v>9</v>
      </c>
      <c r="F4" s="23" t="s">
        <v>13</v>
      </c>
      <c r="G4" s="23" t="s">
        <v>14</v>
      </c>
      <c r="H4" s="25" t="s">
        <v>12</v>
      </c>
      <c r="I4" s="25" t="s">
        <v>10</v>
      </c>
      <c r="J4" s="26" t="s">
        <v>15</v>
      </c>
      <c r="K4" s="26" t="s">
        <v>16</v>
      </c>
      <c r="L4" s="28" t="s">
        <v>39</v>
      </c>
      <c r="M4" s="28" t="s">
        <v>40</v>
      </c>
      <c r="N4" s="6" t="s">
        <v>48</v>
      </c>
    </row>
    <row r="5" spans="1:14" x14ac:dyDescent="0.55000000000000004">
      <c r="A5" s="1" t="s">
        <v>1</v>
      </c>
      <c r="B5" s="45">
        <v>0.1</v>
      </c>
      <c r="C5" s="45">
        <v>0.15</v>
      </c>
      <c r="D5" s="3">
        <v>0.05</v>
      </c>
      <c r="E5" s="3">
        <v>7.0000000000000007E-2</v>
      </c>
      <c r="F5" s="47">
        <v>-1.7999999999999999E-2</v>
      </c>
      <c r="G5" s="47">
        <v>-2.5000000000000001E-3</v>
      </c>
      <c r="H5" s="9">
        <v>3.2000000000000001E-2</v>
      </c>
      <c r="I5" s="9">
        <v>4.7500000000000001E-2</v>
      </c>
      <c r="J5" s="24">
        <f>D5*H5</f>
        <v>1.6000000000000001E-3</v>
      </c>
      <c r="K5" s="24">
        <f t="shared" ref="K5:K9" si="0">E5*I5</f>
        <v>3.3250000000000003E-3</v>
      </c>
      <c r="L5" s="29">
        <f>F5/H5</f>
        <v>-0.5625</v>
      </c>
      <c r="M5" s="43">
        <f t="shared" ref="M5:M9" si="1">G5/I5</f>
        <v>-5.2631578947368418E-2</v>
      </c>
      <c r="N5" s="27">
        <f>L5-M5</f>
        <v>-0.50986842105263164</v>
      </c>
    </row>
    <row r="6" spans="1:14" x14ac:dyDescent="0.55000000000000004">
      <c r="A6" s="1" t="s">
        <v>2</v>
      </c>
      <c r="B6" s="45">
        <v>0.1</v>
      </c>
      <c r="C6" s="45">
        <v>0.4</v>
      </c>
      <c r="D6" s="3">
        <v>2.5</v>
      </c>
      <c r="E6" s="3">
        <v>2.4</v>
      </c>
      <c r="F6" s="47">
        <v>-1.9E-2</v>
      </c>
      <c r="G6" s="47">
        <v>-2E-3</v>
      </c>
      <c r="H6" s="9">
        <v>3.1E-2</v>
      </c>
      <c r="I6" s="9">
        <v>4.8000000000000001E-2</v>
      </c>
      <c r="J6" s="24">
        <f t="shared" ref="J6:J9" si="2">D6*H6</f>
        <v>7.7499999999999999E-2</v>
      </c>
      <c r="K6" s="24">
        <f t="shared" si="0"/>
        <v>0.1152</v>
      </c>
      <c r="L6" s="29">
        <f t="shared" ref="L6:L9" si="3">F6/H6</f>
        <v>-0.61290322580645162</v>
      </c>
      <c r="M6" s="43">
        <f t="shared" si="1"/>
        <v>-4.1666666666666664E-2</v>
      </c>
      <c r="N6" s="27">
        <f t="shared" ref="N6:N9" si="4">L6-M6</f>
        <v>-0.57123655913978499</v>
      </c>
    </row>
    <row r="7" spans="1:14" x14ac:dyDescent="0.55000000000000004">
      <c r="A7" s="1" t="s">
        <v>3</v>
      </c>
      <c r="B7" s="45">
        <v>0.3</v>
      </c>
      <c r="C7" s="45">
        <v>0.15</v>
      </c>
      <c r="D7" s="3">
        <v>4.7</v>
      </c>
      <c r="E7" s="3">
        <v>4.5</v>
      </c>
      <c r="F7" s="47">
        <f>-0.002</f>
        <v>-2E-3</v>
      </c>
      <c r="G7" s="47">
        <v>-3.0000000000000001E-3</v>
      </c>
      <c r="H7" s="9">
        <v>4.8000000000000001E-2</v>
      </c>
      <c r="I7" s="9">
        <v>4.7E-2</v>
      </c>
      <c r="J7" s="24">
        <f t="shared" si="2"/>
        <v>0.22560000000000002</v>
      </c>
      <c r="K7" s="24">
        <f t="shared" si="0"/>
        <v>0.21149999999999999</v>
      </c>
      <c r="L7" s="29">
        <f t="shared" si="3"/>
        <v>-4.1666666666666664E-2</v>
      </c>
      <c r="M7" s="43">
        <f t="shared" si="1"/>
        <v>-6.3829787234042548E-2</v>
      </c>
      <c r="N7" s="27">
        <f t="shared" si="4"/>
        <v>2.2163120567375884E-2</v>
      </c>
    </row>
    <row r="8" spans="1:14" x14ac:dyDescent="0.55000000000000004">
      <c r="A8" s="1" t="s">
        <v>4</v>
      </c>
      <c r="B8" s="45">
        <v>0.25</v>
      </c>
      <c r="C8" s="45">
        <v>0.2</v>
      </c>
      <c r="D8" s="3">
        <v>6.7</v>
      </c>
      <c r="E8" s="3">
        <v>6.2</v>
      </c>
      <c r="F8" s="47">
        <f t="shared" ref="F8" si="5">-0.002</f>
        <v>-2E-3</v>
      </c>
      <c r="G8" s="47">
        <v>-2.3E-3</v>
      </c>
      <c r="H8" s="9">
        <v>4.8000000000000001E-2</v>
      </c>
      <c r="I8" s="9">
        <v>4.7699999999999999E-2</v>
      </c>
      <c r="J8" s="24">
        <f t="shared" si="2"/>
        <v>0.3216</v>
      </c>
      <c r="K8" s="24">
        <f t="shared" si="0"/>
        <v>0.29574</v>
      </c>
      <c r="L8" s="29">
        <f t="shared" si="3"/>
        <v>-4.1666666666666664E-2</v>
      </c>
      <c r="M8" s="43">
        <f t="shared" si="1"/>
        <v>-4.8218029350104823E-2</v>
      </c>
      <c r="N8" s="27">
        <f t="shared" si="4"/>
        <v>6.5513626834381583E-3</v>
      </c>
    </row>
    <row r="9" spans="1:14" x14ac:dyDescent="0.55000000000000004">
      <c r="A9" s="1" t="s">
        <v>5</v>
      </c>
      <c r="B9" s="45">
        <v>0.25</v>
      </c>
      <c r="C9" s="45">
        <v>0.1</v>
      </c>
      <c r="D9" s="3">
        <v>9</v>
      </c>
      <c r="E9" s="3">
        <v>9.5</v>
      </c>
      <c r="F9" s="47">
        <v>-1E-3</v>
      </c>
      <c r="G9" s="47">
        <v>-5.0000000000000001E-3</v>
      </c>
      <c r="H9" s="9">
        <v>4.8000000000000001E-2</v>
      </c>
      <c r="I9" s="9">
        <v>4.9000000000000002E-2</v>
      </c>
      <c r="J9" s="24">
        <f t="shared" si="2"/>
        <v>0.432</v>
      </c>
      <c r="K9" s="24">
        <f t="shared" si="0"/>
        <v>0.46550000000000002</v>
      </c>
      <c r="L9" s="29">
        <f t="shared" si="3"/>
        <v>-2.0833333333333332E-2</v>
      </c>
      <c r="M9" s="43">
        <f t="shared" si="1"/>
        <v>-0.10204081632653061</v>
      </c>
      <c r="N9" s="27">
        <f t="shared" si="4"/>
        <v>8.1207482993197286E-2</v>
      </c>
    </row>
    <row r="10" spans="1:14" x14ac:dyDescent="0.55000000000000004">
      <c r="A10" s="6" t="s">
        <v>8</v>
      </c>
      <c r="B10" s="46">
        <f>SUM(B5:B9)</f>
        <v>1</v>
      </c>
      <c r="C10" s="46">
        <f>SUM(C5:C9)</f>
        <v>1.0000000000000002</v>
      </c>
      <c r="D10" s="6">
        <f>SUMPRODUCT(B5:B9,D5:D9)</f>
        <v>5.59</v>
      </c>
      <c r="E10" s="6">
        <f>SUMPRODUCT(C5:C9,E5:E9)</f>
        <v>3.8355000000000001</v>
      </c>
      <c r="F10" s="6"/>
      <c r="G10" s="6"/>
      <c r="H10" s="6"/>
      <c r="I10" s="6"/>
      <c r="J10" s="6">
        <f>SUMPRODUCT(B5:B9,J5:J9)</f>
        <v>0.26399</v>
      </c>
      <c r="K10" s="6">
        <f>SUMPRODUCT(C5:C9,K5:K9)</f>
        <v>0.18400175000000002</v>
      </c>
      <c r="L10" s="6"/>
      <c r="M10" s="6"/>
    </row>
    <row r="11" spans="1:14" x14ac:dyDescent="0.55000000000000004">
      <c r="E11">
        <f>D10-E10</f>
        <v>1.7544999999999997</v>
      </c>
    </row>
    <row r="12" spans="1:14" x14ac:dyDescent="0.55000000000000004">
      <c r="A12" t="s">
        <v>22</v>
      </c>
    </row>
    <row r="13" spans="1:14" x14ac:dyDescent="0.55000000000000004">
      <c r="A13" s="31" t="s">
        <v>0</v>
      </c>
      <c r="B13" s="31" t="str">
        <f>"r=-md * ds"</f>
        <v>r=-md * ds</v>
      </c>
      <c r="C13" s="31" t="s">
        <v>31</v>
      </c>
    </row>
    <row r="14" spans="1:14" x14ac:dyDescent="0.55000000000000004">
      <c r="A14" s="31" t="s">
        <v>1</v>
      </c>
      <c r="B14" s="32">
        <f t="shared" ref="B14:C18" si="6">-D5*F5</f>
        <v>8.9999999999999998E-4</v>
      </c>
      <c r="C14" s="32">
        <f t="shared" si="6"/>
        <v>1.7500000000000003E-4</v>
      </c>
      <c r="D14" s="11"/>
    </row>
    <row r="15" spans="1:14" x14ac:dyDescent="0.55000000000000004">
      <c r="A15" s="31" t="s">
        <v>2</v>
      </c>
      <c r="B15" s="32">
        <f t="shared" si="6"/>
        <v>4.7500000000000001E-2</v>
      </c>
      <c r="C15" s="32">
        <f t="shared" si="6"/>
        <v>4.7999999999999996E-3</v>
      </c>
      <c r="D15" s="11"/>
    </row>
    <row r="16" spans="1:14" x14ac:dyDescent="0.55000000000000004">
      <c r="A16" s="31" t="s">
        <v>3</v>
      </c>
      <c r="B16" s="32">
        <f t="shared" si="6"/>
        <v>9.4000000000000004E-3</v>
      </c>
      <c r="C16" s="32">
        <f t="shared" si="6"/>
        <v>1.35E-2</v>
      </c>
      <c r="D16" s="11"/>
    </row>
    <row r="17" spans="1:9" x14ac:dyDescent="0.55000000000000004">
      <c r="A17" s="31" t="s">
        <v>4</v>
      </c>
      <c r="B17" s="32">
        <f t="shared" si="6"/>
        <v>1.34E-2</v>
      </c>
      <c r="C17" s="32">
        <f t="shared" si="6"/>
        <v>1.426E-2</v>
      </c>
      <c r="D17" s="11"/>
    </row>
    <row r="18" spans="1:9" x14ac:dyDescent="0.55000000000000004">
      <c r="A18" s="31" t="s">
        <v>5</v>
      </c>
      <c r="B18" s="32">
        <f t="shared" si="6"/>
        <v>9.0000000000000011E-3</v>
      </c>
      <c r="C18" s="32">
        <f t="shared" si="6"/>
        <v>4.7500000000000001E-2</v>
      </c>
      <c r="D18" s="11"/>
    </row>
    <row r="19" spans="1:9" s="6" customFormat="1" x14ac:dyDescent="0.55000000000000004">
      <c r="A19" s="33" t="s">
        <v>8</v>
      </c>
      <c r="B19" s="49">
        <f>SUMPRODUCT(B14:B18,B5:B9)</f>
        <v>1.3260000000000001E-2</v>
      </c>
      <c r="C19" s="49">
        <f>SUMPRODUCT(C14:C18,C5:C9)</f>
        <v>1.157325E-2</v>
      </c>
      <c r="D19" s="12"/>
    </row>
    <row r="20" spans="1:9" s="6" customFormat="1" ht="18.3" x14ac:dyDescent="0.7">
      <c r="A20" s="34" t="s">
        <v>21</v>
      </c>
      <c r="B20" s="50"/>
      <c r="C20" s="48">
        <f>B19-C19</f>
        <v>1.6867500000000007E-3</v>
      </c>
      <c r="D20" s="14"/>
    </row>
    <row r="21" spans="1:9" x14ac:dyDescent="0.55000000000000004">
      <c r="A21" s="6"/>
      <c r="B21" s="6"/>
      <c r="C21" s="6"/>
      <c r="D21" s="6"/>
      <c r="E21" t="s">
        <v>47</v>
      </c>
    </row>
    <row r="22" spans="1:9" x14ac:dyDescent="0.55000000000000004">
      <c r="A22" t="s">
        <v>35</v>
      </c>
      <c r="B22" s="6"/>
      <c r="C22" s="6"/>
      <c r="D22" s="6"/>
      <c r="F22" t="s">
        <v>42</v>
      </c>
    </row>
    <row r="23" spans="1:9" x14ac:dyDescent="0.55000000000000004">
      <c r="A23" s="1" t="s">
        <v>0</v>
      </c>
      <c r="B23" s="1" t="s">
        <v>24</v>
      </c>
      <c r="C23" s="1" t="s">
        <v>20</v>
      </c>
      <c r="F23" s="3" t="s">
        <v>41</v>
      </c>
      <c r="G23" s="3" t="s">
        <v>20</v>
      </c>
    </row>
    <row r="24" spans="1:9" x14ac:dyDescent="0.55000000000000004">
      <c r="A24" s="1" t="s">
        <v>1</v>
      </c>
      <c r="B24" s="11">
        <f>C5*E5*G5</f>
        <v>-2.6250000000000001E-5</v>
      </c>
      <c r="C24" s="11">
        <f>C5*E5</f>
        <v>1.0500000000000001E-2</v>
      </c>
      <c r="D24" s="11"/>
      <c r="F24" s="11">
        <f>C5*E5*M5</f>
        <v>-5.5263157894736839E-4</v>
      </c>
      <c r="G24" s="11">
        <f>C5*E5</f>
        <v>1.0500000000000001E-2</v>
      </c>
    </row>
    <row r="25" spans="1:9" x14ac:dyDescent="0.55000000000000004">
      <c r="A25" s="1" t="s">
        <v>2</v>
      </c>
      <c r="B25" s="11">
        <f>C6*E6*G6</f>
        <v>-1.92E-3</v>
      </c>
      <c r="C25" s="11">
        <f>C6*E6</f>
        <v>0.96</v>
      </c>
      <c r="D25" s="11"/>
      <c r="F25" s="11">
        <f>C6*E6*M6</f>
        <v>-3.9999999999999994E-2</v>
      </c>
      <c r="G25" s="11">
        <f>C6*E6</f>
        <v>0.96</v>
      </c>
    </row>
    <row r="26" spans="1:9" x14ac:dyDescent="0.55000000000000004">
      <c r="A26" s="1" t="s">
        <v>3</v>
      </c>
      <c r="B26" s="11">
        <f>C7*E7*G7</f>
        <v>-2.0249999999999999E-3</v>
      </c>
      <c r="C26" s="11">
        <f>C7*E7</f>
        <v>0.67499999999999993</v>
      </c>
      <c r="D26" s="11"/>
      <c r="F26" s="11">
        <f>C7*E7*M7</f>
        <v>-4.3085106382978716E-2</v>
      </c>
      <c r="G26" s="11">
        <f>C7*E7</f>
        <v>0.67499999999999993</v>
      </c>
    </row>
    <row r="27" spans="1:9" x14ac:dyDescent="0.55000000000000004">
      <c r="A27" s="1" t="s">
        <v>4</v>
      </c>
      <c r="B27" s="11">
        <f>C8*E8*G8</f>
        <v>-2.8520000000000004E-3</v>
      </c>
      <c r="C27" s="11">
        <f>C8*E8</f>
        <v>1.2400000000000002</v>
      </c>
      <c r="D27" s="11"/>
      <c r="F27" s="11">
        <f>C8*E8*M8</f>
        <v>-5.9790356394129988E-2</v>
      </c>
      <c r="G27" s="11">
        <f>C8*E8</f>
        <v>1.2400000000000002</v>
      </c>
    </row>
    <row r="28" spans="1:9" x14ac:dyDescent="0.55000000000000004">
      <c r="A28" s="1" t="s">
        <v>5</v>
      </c>
      <c r="B28" s="11">
        <f>C9*E9*G9</f>
        <v>-4.7500000000000007E-3</v>
      </c>
      <c r="C28" s="11">
        <f>C9*E9</f>
        <v>0.95000000000000007</v>
      </c>
      <c r="D28" s="11"/>
      <c r="F28" s="11">
        <f>C9*E9*M9</f>
        <v>-9.6938775510204092E-2</v>
      </c>
      <c r="G28" s="11">
        <f>C9*E9</f>
        <v>0.95000000000000007</v>
      </c>
    </row>
    <row r="29" spans="1:9" x14ac:dyDescent="0.55000000000000004">
      <c r="A29" s="5" t="s">
        <v>25</v>
      </c>
      <c r="B29" s="12">
        <f>SUM(B24:B28)</f>
        <v>-1.157325E-2</v>
      </c>
      <c r="C29" s="12">
        <f>SUM(C24:C28)</f>
        <v>3.8355000000000001</v>
      </c>
      <c r="D29" s="12"/>
      <c r="F29" s="12">
        <f>SUM(F24:F28)</f>
        <v>-0.24036686986626016</v>
      </c>
      <c r="G29" s="12">
        <f>SUM(G24:G28)</f>
        <v>3.8355000000000001</v>
      </c>
      <c r="I29" s="6"/>
    </row>
    <row r="30" spans="1:9" ht="18.3" x14ac:dyDescent="0.7">
      <c r="A30" s="18" t="s">
        <v>26</v>
      </c>
      <c r="B30" s="19"/>
      <c r="C30" s="51">
        <f>B29/C29</f>
        <v>-3.0174032068830659E-3</v>
      </c>
      <c r="D30" s="14"/>
      <c r="F30" s="11"/>
      <c r="G30" s="44">
        <f>F29/G29</f>
        <v>-6.266897923771611E-2</v>
      </c>
    </row>
    <row r="31" spans="1:9" x14ac:dyDescent="0.55000000000000004">
      <c r="C31" s="6"/>
    </row>
    <row r="32" spans="1:9" x14ac:dyDescent="0.55000000000000004">
      <c r="A32" t="s">
        <v>27</v>
      </c>
      <c r="C32" s="6"/>
      <c r="F32" t="s">
        <v>27</v>
      </c>
    </row>
    <row r="33" spans="1:12" x14ac:dyDescent="0.55000000000000004">
      <c r="A33" t="s">
        <v>33</v>
      </c>
      <c r="C33" s="6"/>
      <c r="F33" t="s">
        <v>43</v>
      </c>
    </row>
    <row r="34" spans="1:12" x14ac:dyDescent="0.55000000000000004">
      <c r="A34" t="s">
        <v>49</v>
      </c>
      <c r="C34" s="6"/>
      <c r="F34" t="s">
        <v>49</v>
      </c>
    </row>
    <row r="35" spans="1:12" x14ac:dyDescent="0.55000000000000004">
      <c r="A35" t="s">
        <v>36</v>
      </c>
      <c r="C35" s="6"/>
      <c r="F35" t="s">
        <v>36</v>
      </c>
    </row>
    <row r="36" spans="1:12" x14ac:dyDescent="0.55000000000000004">
      <c r="C36" s="6"/>
    </row>
    <row r="37" spans="1:12" x14ac:dyDescent="0.55000000000000004">
      <c r="A37" s="1" t="s">
        <v>0</v>
      </c>
      <c r="B37" s="1" t="s">
        <v>17</v>
      </c>
      <c r="C37" s="1" t="s">
        <v>19</v>
      </c>
      <c r="D37" s="1" t="s">
        <v>18</v>
      </c>
      <c r="F37" s="3" t="s">
        <v>46</v>
      </c>
      <c r="G37" s="3" t="s">
        <v>44</v>
      </c>
      <c r="H37" s="3" t="s">
        <v>45</v>
      </c>
    </row>
    <row r="38" spans="1:12" x14ac:dyDescent="0.55000000000000004">
      <c r="A38" s="1" t="s">
        <v>1</v>
      </c>
      <c r="B38" s="36">
        <f>-(B5*D5-C5*E5)*C$30</f>
        <v>-1.6595717637856861E-5</v>
      </c>
      <c r="C38" s="36">
        <f>-(B5*D5-C5*E5)*(G5-C$30)</f>
        <v>2.845717637856862E-6</v>
      </c>
      <c r="D38" s="36">
        <f>-B5*D5*(F5-G5)</f>
        <v>7.75E-5</v>
      </c>
      <c r="E38" s="37">
        <f>SUM(B38:D38)</f>
        <v>6.3750000000000005E-5</v>
      </c>
      <c r="F38" s="35">
        <f>-(B5*J5-C5*K5)*G$30</f>
        <v>-2.1229116716776336E-5</v>
      </c>
      <c r="G38" s="35">
        <f>-(B5*J5-C5*K5)*(M5-G$30)</f>
        <v>3.4001693483552815E-6</v>
      </c>
      <c r="H38" s="35">
        <f>-B5*J5*(L5-M5)</f>
        <v>8.1578947368421068E-5</v>
      </c>
    </row>
    <row r="39" spans="1:12" x14ac:dyDescent="0.55000000000000004">
      <c r="A39" s="1" t="s">
        <v>2</v>
      </c>
      <c r="B39" s="36">
        <f>-(B6*D6-C6*E6)*C$30</f>
        <v>-2.1423562768869767E-3</v>
      </c>
      <c r="C39" s="36">
        <f>-(B6*D6-C6*E6)*(G6-C$30)</f>
        <v>7.2235627688697673E-4</v>
      </c>
      <c r="D39" s="36">
        <f>-B6*D6*(F6-G6)</f>
        <v>4.2500000000000003E-3</v>
      </c>
      <c r="E39" s="37">
        <f t="shared" ref="E39:E42" si="7">SUM(B39:D39)</f>
        <v>2.8300000000000005E-3</v>
      </c>
      <c r="F39" s="35">
        <f>-(B6*J6-C6*K6)*G$30</f>
        <v>-2.4021019741816588E-3</v>
      </c>
      <c r="G39" s="35">
        <f>-(B6*J6-C6*K6)*(M6-G$30)</f>
        <v>8.0501864084832537E-4</v>
      </c>
      <c r="H39" s="35">
        <f>-B6*J6*(L6-M6)</f>
        <v>4.4270833333333341E-3</v>
      </c>
    </row>
    <row r="40" spans="1:12" x14ac:dyDescent="0.55000000000000004">
      <c r="A40" s="1" t="s">
        <v>3</v>
      </c>
      <c r="B40" s="36">
        <f>-(B7*D7-C7*E7)*C$30</f>
        <v>2.2177913570590535E-3</v>
      </c>
      <c r="C40" s="36">
        <f>-(B7*D7-C7*E7)*(G7-C$30)</f>
        <v>-1.279135705905339E-5</v>
      </c>
      <c r="D40" s="36">
        <f>-B7*D7*(F7-G7)</f>
        <v>-1.41E-3</v>
      </c>
      <c r="E40" s="37">
        <f t="shared" si="7"/>
        <v>7.9500000000000035E-4</v>
      </c>
      <c r="F40" s="35">
        <f>-(B7*J7-C7*K7)*G$30</f>
        <v>2.2532631484920834E-3</v>
      </c>
      <c r="G40" s="35">
        <f>-(B7*J7-C7*K7)*(M7-G$30)</f>
        <v>4.1736851507917082E-5</v>
      </c>
      <c r="H40" s="35">
        <f>-B7*J7*(L7-M7)</f>
        <v>-1.4999999999999998E-3</v>
      </c>
    </row>
    <row r="41" spans="1:12" x14ac:dyDescent="0.55000000000000004">
      <c r="A41" s="1" t="s">
        <v>4</v>
      </c>
      <c r="B41" s="36">
        <f>-(B8*D8-C8*E8)*C$30</f>
        <v>1.3125703949941332E-3</v>
      </c>
      <c r="C41" s="36">
        <f>-(B8*D8-C8*E8)*(G8-C$30)</f>
        <v>-3.1207039499413355E-4</v>
      </c>
      <c r="D41" s="36">
        <f>-B8*D8*(F8-G8)</f>
        <v>-5.0249999999999991E-4</v>
      </c>
      <c r="E41" s="37">
        <f t="shared" si="7"/>
        <v>4.9799999999999974E-4</v>
      </c>
      <c r="F41" s="35">
        <f>-(B8*J8-C8*K8)*G$30</f>
        <v>1.3318411467599424E-3</v>
      </c>
      <c r="G41" s="35">
        <f>-(B8*J8-C8*K8)*(M8-G$30)</f>
        <v>-3.0711158701151497E-4</v>
      </c>
      <c r="H41" s="35">
        <f>-B8*J8*(L8-M8)</f>
        <v>-5.2672955974842792E-4</v>
      </c>
    </row>
    <row r="42" spans="1:12" x14ac:dyDescent="0.55000000000000004">
      <c r="A42" s="1" t="s">
        <v>5</v>
      </c>
      <c r="B42" s="36">
        <f>-(B9*D9-C9*E9)*C$30</f>
        <v>3.9226241689479854E-3</v>
      </c>
      <c r="C42" s="36">
        <f>-(B9*D9-C9*E9)*(G9-C$30)</f>
        <v>2.5773758310520139E-3</v>
      </c>
      <c r="D42" s="36">
        <f>-B9*D9*(F9-G9)</f>
        <v>-9.0000000000000011E-3</v>
      </c>
      <c r="E42" s="37">
        <f t="shared" si="7"/>
        <v>-2.5000000000000022E-3</v>
      </c>
      <c r="F42" s="35">
        <f>-(B9*J9-C9*K9)*G$30</f>
        <v>3.8510087741576546E-3</v>
      </c>
      <c r="G42" s="35">
        <f>-(B9*J9-C9*K9)*(M9-G$30)</f>
        <v>2.4193993891076511E-3</v>
      </c>
      <c r="H42" s="35">
        <f>-B9*J9*(L9-M9)</f>
        <v>-8.7704081632653062E-3</v>
      </c>
    </row>
    <row r="43" spans="1:12" ht="18.3" x14ac:dyDescent="0.7">
      <c r="A43" s="13" t="s">
        <v>8</v>
      </c>
      <c r="B43" s="40">
        <f>SUM(B38:B42)</f>
        <v>5.2940339264763384E-3</v>
      </c>
      <c r="C43" s="40">
        <f>SUM(C38:C42)</f>
        <v>2.9777160735236603E-3</v>
      </c>
      <c r="D43" s="40">
        <f>SUM(D38:D42)</f>
        <v>-6.5850000000000006E-3</v>
      </c>
      <c r="E43" s="41"/>
      <c r="F43" s="39">
        <f>SUM(F38:F42)</f>
        <v>5.0127819785112451E-3</v>
      </c>
      <c r="G43" s="39">
        <f>SUM(G38:G42)</f>
        <v>2.9624434638007339E-3</v>
      </c>
      <c r="H43" s="39">
        <f>SUM(H38:H42)</f>
        <v>-6.2884754423119787E-3</v>
      </c>
      <c r="I43" s="20"/>
      <c r="J43" s="6"/>
      <c r="K43" s="6"/>
      <c r="L43" s="6"/>
    </row>
    <row r="44" spans="1:12" ht="18.3" x14ac:dyDescent="0.7">
      <c r="A44" s="13" t="s">
        <v>25</v>
      </c>
      <c r="B44" s="42"/>
      <c r="C44" s="42"/>
      <c r="D44" s="42">
        <f>SUM(B43:D43)</f>
        <v>1.6867499999999973E-3</v>
      </c>
      <c r="E44" s="41"/>
      <c r="F44" s="41"/>
      <c r="G44" s="41"/>
      <c r="H44" s="42">
        <f>SUM(F43:H43)</f>
        <v>1.6867500000000007E-3</v>
      </c>
      <c r="J44" s="38"/>
      <c r="K44" s="8"/>
    </row>
    <row r="45" spans="1:12" x14ac:dyDescent="0.55000000000000004">
      <c r="A45" s="16" t="s">
        <v>28</v>
      </c>
      <c r="B45" s="11"/>
      <c r="C45" s="11"/>
      <c r="D45" s="30">
        <f>C20-D44</f>
        <v>3.4694469519536142E-18</v>
      </c>
      <c r="F45" s="11"/>
      <c r="G45" s="11"/>
      <c r="H45" s="30">
        <f>C20-H44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Spread duration allocation</vt:lpstr>
      <vt:lpstr>DTS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 Colin</cp:lastModifiedBy>
  <dcterms:created xsi:type="dcterms:W3CDTF">2016-04-12T01:05:05Z</dcterms:created>
  <dcterms:modified xsi:type="dcterms:W3CDTF">2022-09-21T23:43:40Z</dcterms:modified>
</cp:coreProperties>
</file>