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ropbox\Dropbox files\Alcentra documentation\"/>
    </mc:Choice>
  </mc:AlternateContent>
  <xr:revisionPtr revIDLastSave="0" documentId="13_ncr:1_{ED73B1E1-BF91-49C3-963E-3D9B5B99AB99}" xr6:coauthVersionLast="47" xr6:coauthVersionMax="47" xr10:uidLastSave="{00000000-0000-0000-0000-000000000000}"/>
  <bookViews>
    <workbookView xWindow="1008" yWindow="2418" windowWidth="21594" windowHeight="8994" xr2:uid="{C31EB5B5-AF95-440E-A5D4-DD7E233C92F2}"/>
  </bookViews>
  <sheets>
    <sheet name="Comparison of models" sheetId="6" r:id="rId1"/>
    <sheet name="Static example" sheetId="7" r:id="rId2"/>
    <sheet name="Off-benchmark tests" sheetId="8" r:id="rId3"/>
    <sheet name="Case 1" sheetId="9" r:id="rId4"/>
    <sheet name="Case 2" sheetId="10" r:id="rId5"/>
    <sheet name="Case 3" sheetId="11" r:id="rId6"/>
    <sheet name="Case 4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2" l="1"/>
  <c r="N4" i="12"/>
  <c r="O9" i="12"/>
  <c r="N9" i="12"/>
  <c r="H13" i="12"/>
  <c r="G13" i="12"/>
  <c r="E13" i="12"/>
  <c r="D13" i="12"/>
  <c r="P11" i="12"/>
  <c r="V11" i="12" s="1"/>
  <c r="I11" i="12"/>
  <c r="F11" i="12"/>
  <c r="P10" i="12"/>
  <c r="V10" i="12" s="1"/>
  <c r="I10" i="12"/>
  <c r="F10" i="12"/>
  <c r="P9" i="12"/>
  <c r="V9" i="12" s="1"/>
  <c r="I9" i="12"/>
  <c r="F9" i="12"/>
  <c r="V8" i="12"/>
  <c r="P8" i="12"/>
  <c r="M8" i="12"/>
  <c r="L8" i="12"/>
  <c r="K8" i="12"/>
  <c r="K13" i="12" s="1"/>
  <c r="J8" i="12"/>
  <c r="I8" i="12"/>
  <c r="F8" i="12"/>
  <c r="V7" i="12"/>
  <c r="P7" i="12"/>
  <c r="I7" i="12"/>
  <c r="F7" i="12"/>
  <c r="Q7" i="12" s="1"/>
  <c r="P6" i="12"/>
  <c r="V6" i="12" s="1"/>
  <c r="I6" i="12"/>
  <c r="F6" i="12"/>
  <c r="S5" i="12"/>
  <c r="P5" i="12"/>
  <c r="V5" i="12" s="1"/>
  <c r="I5" i="12"/>
  <c r="F5" i="12"/>
  <c r="Q5" i="12" s="1"/>
  <c r="S4" i="12"/>
  <c r="P4" i="12"/>
  <c r="P13" i="12" s="1"/>
  <c r="M4" i="12"/>
  <c r="L4" i="12"/>
  <c r="O6" i="12" s="1"/>
  <c r="K4" i="12"/>
  <c r="J4" i="12"/>
  <c r="I4" i="12"/>
  <c r="F4" i="12"/>
  <c r="P11" i="11"/>
  <c r="P10" i="11"/>
  <c r="P9" i="11"/>
  <c r="P8" i="11"/>
  <c r="P7" i="11"/>
  <c r="P6" i="11"/>
  <c r="P5" i="11"/>
  <c r="V5" i="11" s="1"/>
  <c r="P4" i="11"/>
  <c r="H13" i="11"/>
  <c r="G13" i="11"/>
  <c r="E13" i="11"/>
  <c r="D13" i="11"/>
  <c r="Q11" i="11"/>
  <c r="V11" i="11"/>
  <c r="O11" i="11"/>
  <c r="U11" i="11" s="1"/>
  <c r="I11" i="11"/>
  <c r="F11" i="11"/>
  <c r="V10" i="11"/>
  <c r="I10" i="11"/>
  <c r="F10" i="11"/>
  <c r="Q10" i="11" s="1"/>
  <c r="V9" i="11"/>
  <c r="I9" i="11"/>
  <c r="F9" i="11"/>
  <c r="Q9" i="11" s="1"/>
  <c r="V8" i="11"/>
  <c r="Q8" i="11"/>
  <c r="M8" i="11"/>
  <c r="L8" i="11"/>
  <c r="O8" i="11" s="1"/>
  <c r="U8" i="11" s="1"/>
  <c r="K8" i="11"/>
  <c r="J8" i="11"/>
  <c r="I8" i="11"/>
  <c r="F8" i="11"/>
  <c r="V7" i="11"/>
  <c r="I7" i="11"/>
  <c r="F7" i="11"/>
  <c r="V6" i="11"/>
  <c r="I6" i="11"/>
  <c r="F6" i="11"/>
  <c r="S5" i="11"/>
  <c r="N11" i="11" s="1"/>
  <c r="T11" i="11" s="1"/>
  <c r="I5" i="11"/>
  <c r="F5" i="11"/>
  <c r="S4" i="11"/>
  <c r="M4" i="11"/>
  <c r="L4" i="11"/>
  <c r="K4" i="11"/>
  <c r="K13" i="11" s="1"/>
  <c r="J4" i="11"/>
  <c r="J13" i="11" s="1"/>
  <c r="I4" i="11"/>
  <c r="F4" i="11"/>
  <c r="K13" i="10"/>
  <c r="H13" i="10"/>
  <c r="G13" i="10"/>
  <c r="H15" i="10" s="1"/>
  <c r="E13" i="10"/>
  <c r="D13" i="10"/>
  <c r="Q11" i="10"/>
  <c r="P11" i="10"/>
  <c r="V11" i="10" s="1"/>
  <c r="O11" i="10"/>
  <c r="U11" i="10" s="1"/>
  <c r="N11" i="10"/>
  <c r="T11" i="10" s="1"/>
  <c r="I11" i="10"/>
  <c r="F11" i="10"/>
  <c r="P10" i="10"/>
  <c r="V10" i="10" s="1"/>
  <c r="I10" i="10"/>
  <c r="F10" i="10"/>
  <c r="Q10" i="10" s="1"/>
  <c r="P9" i="10"/>
  <c r="V9" i="10" s="1"/>
  <c r="O9" i="10"/>
  <c r="I9" i="10"/>
  <c r="F9" i="10"/>
  <c r="Q9" i="10" s="1"/>
  <c r="V8" i="10"/>
  <c r="Q8" i="10"/>
  <c r="P8" i="10"/>
  <c r="M8" i="10"/>
  <c r="L8" i="10"/>
  <c r="O8" i="10" s="1"/>
  <c r="U8" i="10" s="1"/>
  <c r="K8" i="10"/>
  <c r="J8" i="10"/>
  <c r="I8" i="10"/>
  <c r="F8" i="10"/>
  <c r="N8" i="10" s="1"/>
  <c r="T8" i="10" s="1"/>
  <c r="P7" i="10"/>
  <c r="V7" i="10" s="1"/>
  <c r="I7" i="10"/>
  <c r="F7" i="10"/>
  <c r="P6" i="10"/>
  <c r="V6" i="10" s="1"/>
  <c r="I6" i="10"/>
  <c r="F6" i="10"/>
  <c r="N6" i="10" s="1"/>
  <c r="T6" i="10" s="1"/>
  <c r="S5" i="10"/>
  <c r="P5" i="10"/>
  <c r="V5" i="10" s="1"/>
  <c r="I5" i="10"/>
  <c r="F5" i="10"/>
  <c r="S4" i="10"/>
  <c r="S6" i="10" s="1"/>
  <c r="P4" i="10"/>
  <c r="M4" i="10"/>
  <c r="L4" i="10"/>
  <c r="O6" i="10" s="1"/>
  <c r="K4" i="10"/>
  <c r="J4" i="10"/>
  <c r="J13" i="10" s="1"/>
  <c r="I4" i="10"/>
  <c r="F4" i="10"/>
  <c r="H13" i="9"/>
  <c r="G13" i="9"/>
  <c r="H15" i="9" s="1"/>
  <c r="E13" i="9"/>
  <c r="D13" i="9"/>
  <c r="P11" i="9"/>
  <c r="V11" i="9" s="1"/>
  <c r="I11" i="9"/>
  <c r="F11" i="9"/>
  <c r="P10" i="9"/>
  <c r="V10" i="9" s="1"/>
  <c r="I10" i="9"/>
  <c r="F10" i="9"/>
  <c r="P9" i="9"/>
  <c r="V9" i="9" s="1"/>
  <c r="I9" i="9"/>
  <c r="F9" i="9"/>
  <c r="P8" i="9"/>
  <c r="V8" i="9" s="1"/>
  <c r="M8" i="9"/>
  <c r="L8" i="9"/>
  <c r="O9" i="9" s="1"/>
  <c r="K8" i="9"/>
  <c r="J8" i="9"/>
  <c r="I8" i="9"/>
  <c r="F8" i="9"/>
  <c r="P7" i="9"/>
  <c r="V7" i="9" s="1"/>
  <c r="I7" i="9"/>
  <c r="F7" i="9"/>
  <c r="P6" i="9"/>
  <c r="V6" i="9" s="1"/>
  <c r="I6" i="9"/>
  <c r="F6" i="9"/>
  <c r="S5" i="9"/>
  <c r="P5" i="9"/>
  <c r="V5" i="9" s="1"/>
  <c r="I5" i="9"/>
  <c r="F5" i="9"/>
  <c r="S4" i="9"/>
  <c r="P4" i="9"/>
  <c r="M4" i="9"/>
  <c r="L4" i="9"/>
  <c r="K4" i="9"/>
  <c r="J4" i="9"/>
  <c r="I4" i="9"/>
  <c r="F4" i="9"/>
  <c r="Q4" i="9" s="1"/>
  <c r="X26" i="8"/>
  <c r="W26" i="8"/>
  <c r="V26" i="8"/>
  <c r="X25" i="8"/>
  <c r="W25" i="8"/>
  <c r="V25" i="8"/>
  <c r="X24" i="8"/>
  <c r="W24" i="8"/>
  <c r="V24" i="8"/>
  <c r="X23" i="8"/>
  <c r="W23" i="8"/>
  <c r="V23" i="8"/>
  <c r="X22" i="8"/>
  <c r="W22" i="8"/>
  <c r="V22" i="8"/>
  <c r="X21" i="8"/>
  <c r="W21" i="8"/>
  <c r="V21" i="8"/>
  <c r="X20" i="8"/>
  <c r="W20" i="8"/>
  <c r="V20" i="8"/>
  <c r="G20" i="7"/>
  <c r="G19" i="7"/>
  <c r="G21" i="7" s="1"/>
  <c r="G17" i="7"/>
  <c r="F17" i="7"/>
  <c r="G18" i="7"/>
  <c r="N7" i="7"/>
  <c r="F20" i="7"/>
  <c r="F19" i="7"/>
  <c r="F21" i="7" s="1"/>
  <c r="F18" i="7"/>
  <c r="R10" i="8"/>
  <c r="X10" i="8" s="1"/>
  <c r="R9" i="8"/>
  <c r="X9" i="8" s="1"/>
  <c r="R8" i="8"/>
  <c r="X8" i="8" s="1"/>
  <c r="R7" i="8"/>
  <c r="X7" i="8" s="1"/>
  <c r="R6" i="8"/>
  <c r="X6" i="8" s="1"/>
  <c r="R5" i="8"/>
  <c r="X5" i="8" s="1"/>
  <c r="R4" i="8"/>
  <c r="X4" i="8" s="1"/>
  <c r="R3" i="8"/>
  <c r="X3" i="8" s="1"/>
  <c r="J42" i="8"/>
  <c r="J41" i="8"/>
  <c r="J40" i="8"/>
  <c r="J39" i="8"/>
  <c r="J38" i="8"/>
  <c r="J37" i="8"/>
  <c r="J36" i="8"/>
  <c r="J35" i="8"/>
  <c r="I42" i="8"/>
  <c r="I41" i="8"/>
  <c r="I40" i="8"/>
  <c r="I39" i="8"/>
  <c r="K39" i="8" s="1"/>
  <c r="I38" i="8"/>
  <c r="I37" i="8"/>
  <c r="I36" i="8"/>
  <c r="K36" i="8" s="1"/>
  <c r="I35" i="8"/>
  <c r="G42" i="8"/>
  <c r="F42" i="8"/>
  <c r="R42" i="8" s="1"/>
  <c r="G41" i="8"/>
  <c r="F41" i="8"/>
  <c r="H41" i="8" s="1"/>
  <c r="G40" i="8"/>
  <c r="F40" i="8"/>
  <c r="R40" i="8" s="1"/>
  <c r="G39" i="8"/>
  <c r="F39" i="8"/>
  <c r="R39" i="8" s="1"/>
  <c r="X39" i="8" s="1"/>
  <c r="G38" i="8"/>
  <c r="F38" i="8"/>
  <c r="R38" i="8" s="1"/>
  <c r="X38" i="8" s="1"/>
  <c r="G37" i="8"/>
  <c r="F37" i="8"/>
  <c r="R37" i="8" s="1"/>
  <c r="X37" i="8" s="1"/>
  <c r="G36" i="8"/>
  <c r="F36" i="8"/>
  <c r="G35" i="8"/>
  <c r="F35" i="8"/>
  <c r="R35" i="8" s="1"/>
  <c r="J26" i="8"/>
  <c r="I26" i="8"/>
  <c r="J25" i="8"/>
  <c r="I25" i="8"/>
  <c r="J24" i="8"/>
  <c r="I24" i="8"/>
  <c r="J23" i="8"/>
  <c r="I23" i="8"/>
  <c r="J22" i="8"/>
  <c r="I22" i="8"/>
  <c r="J21" i="8"/>
  <c r="I21" i="8"/>
  <c r="K21" i="8" s="1"/>
  <c r="J20" i="8"/>
  <c r="I20" i="8"/>
  <c r="J19" i="8"/>
  <c r="I19" i="8"/>
  <c r="G26" i="8"/>
  <c r="F26" i="8"/>
  <c r="R26" i="8" s="1"/>
  <c r="G25" i="8"/>
  <c r="F25" i="8"/>
  <c r="R25" i="8" s="1"/>
  <c r="G24" i="8"/>
  <c r="F24" i="8"/>
  <c r="R24" i="8" s="1"/>
  <c r="G23" i="8"/>
  <c r="F23" i="8"/>
  <c r="G22" i="8"/>
  <c r="F22" i="8"/>
  <c r="R22" i="8" s="1"/>
  <c r="G21" i="8"/>
  <c r="F21" i="8"/>
  <c r="R21" i="8" s="1"/>
  <c r="G20" i="8"/>
  <c r="F20" i="8"/>
  <c r="R20" i="8" s="1"/>
  <c r="G19" i="8"/>
  <c r="F19" i="8"/>
  <c r="R19" i="8" s="1"/>
  <c r="E42" i="8"/>
  <c r="D42" i="8"/>
  <c r="E41" i="8"/>
  <c r="D41" i="8"/>
  <c r="E40" i="8"/>
  <c r="D40" i="8"/>
  <c r="E39" i="8"/>
  <c r="D39" i="8"/>
  <c r="E38" i="8"/>
  <c r="D38" i="8"/>
  <c r="E37" i="8"/>
  <c r="D37" i="8"/>
  <c r="E36" i="8"/>
  <c r="D36" i="8"/>
  <c r="E35" i="8"/>
  <c r="D35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K4" i="8"/>
  <c r="J12" i="8"/>
  <c r="I12" i="8"/>
  <c r="G12" i="8"/>
  <c r="F12" i="8"/>
  <c r="K10" i="8"/>
  <c r="H10" i="8"/>
  <c r="E10" i="8"/>
  <c r="D10" i="8"/>
  <c r="K9" i="8"/>
  <c r="H9" i="8"/>
  <c r="E9" i="8"/>
  <c r="D9" i="8"/>
  <c r="K8" i="8"/>
  <c r="H8" i="8"/>
  <c r="E8" i="8"/>
  <c r="D8" i="8"/>
  <c r="O7" i="8"/>
  <c r="N7" i="8"/>
  <c r="M7" i="8"/>
  <c r="L7" i="8"/>
  <c r="K7" i="8"/>
  <c r="H7" i="8"/>
  <c r="E7" i="8"/>
  <c r="D7" i="8"/>
  <c r="K6" i="8"/>
  <c r="H6" i="8"/>
  <c r="E6" i="8"/>
  <c r="D6" i="8"/>
  <c r="K5" i="8"/>
  <c r="H5" i="8"/>
  <c r="E5" i="8"/>
  <c r="D5" i="8"/>
  <c r="U4" i="8"/>
  <c r="H4" i="8"/>
  <c r="E4" i="8"/>
  <c r="D4" i="8"/>
  <c r="U3" i="8"/>
  <c r="O3" i="8"/>
  <c r="N3" i="8"/>
  <c r="M3" i="8"/>
  <c r="L3" i="8"/>
  <c r="K3" i="8"/>
  <c r="H3" i="8"/>
  <c r="E3" i="8"/>
  <c r="D3" i="8"/>
  <c r="E10" i="7"/>
  <c r="D10" i="7"/>
  <c r="K9" i="7"/>
  <c r="E9" i="7"/>
  <c r="D9" i="7"/>
  <c r="E8" i="7"/>
  <c r="D8" i="7"/>
  <c r="E7" i="7"/>
  <c r="D7" i="7"/>
  <c r="E6" i="7"/>
  <c r="D6" i="7"/>
  <c r="E5" i="7"/>
  <c r="D5" i="7"/>
  <c r="E4" i="7"/>
  <c r="D4" i="7"/>
  <c r="E3" i="7"/>
  <c r="D3" i="7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I3" i="6"/>
  <c r="J4" i="6"/>
  <c r="I4" i="6"/>
  <c r="I8" i="6"/>
  <c r="J8" i="6"/>
  <c r="J9" i="6"/>
  <c r="J10" i="6"/>
  <c r="J3" i="6"/>
  <c r="I5" i="6"/>
  <c r="J5" i="6"/>
  <c r="I6" i="6"/>
  <c r="J6" i="6"/>
  <c r="I7" i="6"/>
  <c r="J7" i="6"/>
  <c r="I9" i="6"/>
  <c r="I10" i="6"/>
  <c r="N8" i="12" l="1"/>
  <c r="T8" i="12" s="1"/>
  <c r="N6" i="12"/>
  <c r="T6" i="12" s="1"/>
  <c r="O10" i="12"/>
  <c r="S6" i="12"/>
  <c r="N11" i="12"/>
  <c r="T11" i="12" s="1"/>
  <c r="H15" i="12"/>
  <c r="J13" i="12"/>
  <c r="O8" i="12"/>
  <c r="Q8" i="12"/>
  <c r="Q9" i="12"/>
  <c r="Q10" i="12"/>
  <c r="O11" i="12"/>
  <c r="Q11" i="12"/>
  <c r="Q4" i="12"/>
  <c r="T9" i="12"/>
  <c r="N7" i="12"/>
  <c r="T7" i="12" s="1"/>
  <c r="V4" i="12"/>
  <c r="V13" i="12" s="1"/>
  <c r="O7" i="12"/>
  <c r="U7" i="12" s="1"/>
  <c r="N5" i="12"/>
  <c r="T5" i="12" s="1"/>
  <c r="Q6" i="12"/>
  <c r="U6" i="12" s="1"/>
  <c r="O5" i="12"/>
  <c r="U5" i="12" s="1"/>
  <c r="N10" i="12"/>
  <c r="T10" i="12" s="1"/>
  <c r="H15" i="11"/>
  <c r="O6" i="11"/>
  <c r="S6" i="11"/>
  <c r="N6" i="11"/>
  <c r="T6" i="11" s="1"/>
  <c r="N8" i="11"/>
  <c r="T8" i="11" s="1"/>
  <c r="P13" i="11"/>
  <c r="N4" i="11"/>
  <c r="Q5" i="11"/>
  <c r="Q7" i="11"/>
  <c r="T4" i="11"/>
  <c r="O4" i="11"/>
  <c r="Q4" i="11"/>
  <c r="N9" i="11"/>
  <c r="T9" i="11" s="1"/>
  <c r="O9" i="11"/>
  <c r="U9" i="11" s="1"/>
  <c r="N7" i="11"/>
  <c r="T7" i="11" s="1"/>
  <c r="V4" i="11"/>
  <c r="V13" i="11" s="1"/>
  <c r="O7" i="11"/>
  <c r="U7" i="11" s="1"/>
  <c r="N5" i="11"/>
  <c r="T5" i="11" s="1"/>
  <c r="O5" i="11"/>
  <c r="U5" i="11" s="1"/>
  <c r="N10" i="11"/>
  <c r="T10" i="11" s="1"/>
  <c r="Q6" i="11"/>
  <c r="U6" i="11" s="1"/>
  <c r="O10" i="11"/>
  <c r="U10" i="11" s="1"/>
  <c r="P13" i="10"/>
  <c r="N4" i="10"/>
  <c r="Q5" i="10"/>
  <c r="Q7" i="10"/>
  <c r="T4" i="10"/>
  <c r="U9" i="10"/>
  <c r="Q4" i="10"/>
  <c r="N9" i="10"/>
  <c r="T9" i="10" s="1"/>
  <c r="N7" i="10"/>
  <c r="T7" i="10" s="1"/>
  <c r="V4" i="10"/>
  <c r="V13" i="10" s="1"/>
  <c r="O7" i="10"/>
  <c r="U7" i="10" s="1"/>
  <c r="O4" i="10"/>
  <c r="N5" i="10"/>
  <c r="T5" i="10" s="1"/>
  <c r="O5" i="10"/>
  <c r="U5" i="10" s="1"/>
  <c r="N10" i="10"/>
  <c r="T10" i="10" s="1"/>
  <c r="O10" i="10"/>
  <c r="U10" i="10" s="1"/>
  <c r="Q6" i="10"/>
  <c r="U6" i="10" s="1"/>
  <c r="Q5" i="9"/>
  <c r="J13" i="9"/>
  <c r="K13" i="9"/>
  <c r="O7" i="9"/>
  <c r="Q10" i="9"/>
  <c r="N10" i="9"/>
  <c r="T10" i="9" s="1"/>
  <c r="Q6" i="9"/>
  <c r="O6" i="9"/>
  <c r="N7" i="9"/>
  <c r="T7" i="9" s="1"/>
  <c r="Q7" i="9"/>
  <c r="U7" i="9" s="1"/>
  <c r="O4" i="9"/>
  <c r="P13" i="9"/>
  <c r="N11" i="9"/>
  <c r="T11" i="9" s="1"/>
  <c r="S6" i="9"/>
  <c r="Q8" i="9"/>
  <c r="V4" i="9"/>
  <c r="Q11" i="9"/>
  <c r="N5" i="9"/>
  <c r="T5" i="9" s="1"/>
  <c r="O11" i="9"/>
  <c r="U11" i="9" s="1"/>
  <c r="U4" i="9"/>
  <c r="V13" i="9"/>
  <c r="U6" i="9"/>
  <c r="N9" i="9"/>
  <c r="T9" i="9" s="1"/>
  <c r="Q9" i="9"/>
  <c r="Q13" i="9" s="1"/>
  <c r="N4" i="9"/>
  <c r="N6" i="9"/>
  <c r="T6" i="9" s="1"/>
  <c r="O10" i="9"/>
  <c r="N8" i="9"/>
  <c r="T8" i="9" s="1"/>
  <c r="O8" i="9"/>
  <c r="O5" i="9"/>
  <c r="H36" i="8"/>
  <c r="R23" i="8"/>
  <c r="H25" i="8"/>
  <c r="G23" i="7"/>
  <c r="K37" i="8"/>
  <c r="R36" i="8"/>
  <c r="X36" i="8" s="1"/>
  <c r="R41" i="8"/>
  <c r="X41" i="8" s="1"/>
  <c r="K40" i="8"/>
  <c r="H23" i="8"/>
  <c r="S23" i="8" s="1"/>
  <c r="S6" i="8"/>
  <c r="K20" i="8"/>
  <c r="N19" i="8"/>
  <c r="H42" i="8"/>
  <c r="S42" i="8" s="1"/>
  <c r="K25" i="8"/>
  <c r="H22" i="8"/>
  <c r="K26" i="8"/>
  <c r="X42" i="8"/>
  <c r="Q36" i="8"/>
  <c r="W36" i="8" s="1"/>
  <c r="H26" i="8"/>
  <c r="S26" i="8" s="1"/>
  <c r="H38" i="8"/>
  <c r="S38" i="8" s="1"/>
  <c r="K19" i="8"/>
  <c r="H39" i="8"/>
  <c r="S39" i="8" s="1"/>
  <c r="H20" i="8"/>
  <c r="S20" i="8" s="1"/>
  <c r="H21" i="8"/>
  <c r="S21" i="8" s="1"/>
  <c r="O23" i="8"/>
  <c r="I44" i="8"/>
  <c r="O35" i="8"/>
  <c r="X12" i="8"/>
  <c r="K23" i="8"/>
  <c r="N23" i="8"/>
  <c r="M35" i="8"/>
  <c r="K38" i="8"/>
  <c r="L39" i="8"/>
  <c r="H37" i="8"/>
  <c r="S37" i="8"/>
  <c r="U36" i="8"/>
  <c r="Q37" i="8"/>
  <c r="W37" i="8" s="1"/>
  <c r="S22" i="8"/>
  <c r="Q22" i="8"/>
  <c r="Q5" i="8"/>
  <c r="Q38" i="8"/>
  <c r="M12" i="8"/>
  <c r="P10" i="8"/>
  <c r="V10" i="8" s="1"/>
  <c r="Q19" i="8"/>
  <c r="G28" i="8"/>
  <c r="Q4" i="8"/>
  <c r="Q20" i="8"/>
  <c r="Q35" i="8"/>
  <c r="Q21" i="8"/>
  <c r="P6" i="8"/>
  <c r="V6" i="8" s="1"/>
  <c r="M39" i="8"/>
  <c r="O39" i="8"/>
  <c r="H40" i="8"/>
  <c r="P9" i="8"/>
  <c r="V9" i="8" s="1"/>
  <c r="M23" i="8"/>
  <c r="P7" i="8"/>
  <c r="V7" i="8" s="1"/>
  <c r="P8" i="8"/>
  <c r="V8" i="8" s="1"/>
  <c r="P3" i="8"/>
  <c r="V3" i="8" s="1"/>
  <c r="P4" i="8"/>
  <c r="V4" i="8" s="1"/>
  <c r="P5" i="8"/>
  <c r="V5" i="8" s="1"/>
  <c r="Q40" i="8"/>
  <c r="K35" i="8"/>
  <c r="N39" i="8"/>
  <c r="J44" i="8"/>
  <c r="K41" i="8"/>
  <c r="X40" i="8"/>
  <c r="K42" i="8"/>
  <c r="L35" i="8"/>
  <c r="L44" i="8" s="1"/>
  <c r="G44" i="8"/>
  <c r="N35" i="8"/>
  <c r="F44" i="8"/>
  <c r="X35" i="8"/>
  <c r="H35" i="8"/>
  <c r="S35" i="8" s="1"/>
  <c r="U35" i="8"/>
  <c r="K22" i="8"/>
  <c r="K24" i="8"/>
  <c r="U20" i="8"/>
  <c r="O19" i="8"/>
  <c r="P22" i="8" s="1"/>
  <c r="J28" i="8"/>
  <c r="M19" i="8"/>
  <c r="M28" i="8" s="1"/>
  <c r="L19" i="8"/>
  <c r="U19" i="8"/>
  <c r="H24" i="8"/>
  <c r="L23" i="8"/>
  <c r="F28" i="8"/>
  <c r="X19" i="8"/>
  <c r="H19" i="8"/>
  <c r="I28" i="8"/>
  <c r="Q39" i="8"/>
  <c r="Q25" i="8"/>
  <c r="Q41" i="8"/>
  <c r="Q23" i="8"/>
  <c r="S41" i="8"/>
  <c r="Q26" i="8"/>
  <c r="Q42" i="8"/>
  <c r="Q24" i="8"/>
  <c r="S25" i="8"/>
  <c r="E44" i="8"/>
  <c r="D44" i="8"/>
  <c r="S36" i="8"/>
  <c r="E28" i="8"/>
  <c r="D28" i="8"/>
  <c r="Q3" i="8"/>
  <c r="S5" i="8"/>
  <c r="Q6" i="8"/>
  <c r="W6" i="8" s="1"/>
  <c r="R12" i="8"/>
  <c r="E12" i="8"/>
  <c r="Q9" i="8"/>
  <c r="U5" i="8"/>
  <c r="S10" i="8"/>
  <c r="J14" i="8"/>
  <c r="S7" i="8"/>
  <c r="D12" i="8"/>
  <c r="S3" i="8"/>
  <c r="S4" i="8"/>
  <c r="S8" i="8"/>
  <c r="Q10" i="8"/>
  <c r="L12" i="8"/>
  <c r="Q8" i="8"/>
  <c r="S9" i="8"/>
  <c r="Q7" i="8"/>
  <c r="K6" i="7"/>
  <c r="K8" i="7"/>
  <c r="K5" i="7"/>
  <c r="K4" i="7"/>
  <c r="AD4" i="7" s="1"/>
  <c r="K10" i="7"/>
  <c r="D12" i="7"/>
  <c r="E12" i="7"/>
  <c r="K7" i="7"/>
  <c r="K3" i="7"/>
  <c r="R4" i="7"/>
  <c r="AA4" i="7"/>
  <c r="V4" i="7"/>
  <c r="H4" i="7"/>
  <c r="K3" i="6"/>
  <c r="K10" i="6"/>
  <c r="K5" i="6"/>
  <c r="K8" i="6"/>
  <c r="K7" i="6"/>
  <c r="K6" i="6"/>
  <c r="K4" i="6"/>
  <c r="K9" i="6"/>
  <c r="E12" i="6"/>
  <c r="G8" i="6" s="1"/>
  <c r="D12" i="6"/>
  <c r="U9" i="12" l="1"/>
  <c r="U10" i="12"/>
  <c r="U8" i="12"/>
  <c r="U11" i="12"/>
  <c r="Q13" i="12"/>
  <c r="O13" i="12"/>
  <c r="U4" i="12"/>
  <c r="N13" i="12"/>
  <c r="Q15" i="12" s="1"/>
  <c r="T4" i="12"/>
  <c r="T13" i="12" s="1"/>
  <c r="Q13" i="11"/>
  <c r="O13" i="11"/>
  <c r="U4" i="11"/>
  <c r="U13" i="11" s="1"/>
  <c r="T13" i="11"/>
  <c r="N13" i="11"/>
  <c r="Q15" i="11" s="1"/>
  <c r="O13" i="10"/>
  <c r="U4" i="10"/>
  <c r="U13" i="10" s="1"/>
  <c r="Q13" i="10"/>
  <c r="T13" i="10"/>
  <c r="V15" i="10" s="1"/>
  <c r="N13" i="10"/>
  <c r="Q15" i="10" s="1"/>
  <c r="U8" i="9"/>
  <c r="U10" i="9"/>
  <c r="T4" i="9"/>
  <c r="T13" i="9" s="1"/>
  <c r="N13" i="9"/>
  <c r="O13" i="9"/>
  <c r="O14" i="9" s="1"/>
  <c r="U5" i="9"/>
  <c r="U9" i="9"/>
  <c r="X44" i="8"/>
  <c r="X28" i="8"/>
  <c r="W10" i="8"/>
  <c r="W41" i="8"/>
  <c r="P42" i="8"/>
  <c r="V42" i="8" s="1"/>
  <c r="W39" i="8"/>
  <c r="W42" i="8"/>
  <c r="W38" i="8"/>
  <c r="W35" i="8"/>
  <c r="P41" i="8"/>
  <c r="V41" i="8" s="1"/>
  <c r="P26" i="8"/>
  <c r="P39" i="8"/>
  <c r="V39" i="8" s="1"/>
  <c r="P23" i="8"/>
  <c r="P25" i="8"/>
  <c r="P40" i="8"/>
  <c r="V40" i="8" s="1"/>
  <c r="Y39" i="8" s="1"/>
  <c r="P24" i="8"/>
  <c r="M44" i="8"/>
  <c r="U37" i="8"/>
  <c r="S40" i="8"/>
  <c r="W40" i="8" s="1"/>
  <c r="W3" i="8"/>
  <c r="W4" i="8"/>
  <c r="W7" i="8"/>
  <c r="U21" i="8"/>
  <c r="W8" i="8"/>
  <c r="J46" i="8"/>
  <c r="W5" i="8"/>
  <c r="S24" i="8"/>
  <c r="V12" i="8"/>
  <c r="W9" i="8"/>
  <c r="R44" i="8"/>
  <c r="P36" i="8"/>
  <c r="V36" i="8" s="1"/>
  <c r="P37" i="8"/>
  <c r="V37" i="8" s="1"/>
  <c r="P20" i="8"/>
  <c r="P35" i="8"/>
  <c r="V35" i="8" s="1"/>
  <c r="P38" i="8"/>
  <c r="V38" i="8" s="1"/>
  <c r="J30" i="8"/>
  <c r="R28" i="8"/>
  <c r="P21" i="8"/>
  <c r="L28" i="8"/>
  <c r="P19" i="8"/>
  <c r="S19" i="8"/>
  <c r="W19" i="8" s="1"/>
  <c r="Q44" i="8"/>
  <c r="Q28" i="8"/>
  <c r="Q12" i="8"/>
  <c r="Q13" i="8" s="1"/>
  <c r="P12" i="8"/>
  <c r="S12" i="8"/>
  <c r="U4" i="7"/>
  <c r="AC4" i="7" s="1"/>
  <c r="W3" i="7"/>
  <c r="R9" i="7"/>
  <c r="AA9" i="7"/>
  <c r="H9" i="7"/>
  <c r="V9" i="7"/>
  <c r="AD9" i="7"/>
  <c r="AA10" i="7"/>
  <c r="V10" i="7"/>
  <c r="AD10" i="7"/>
  <c r="R10" i="7"/>
  <c r="H10" i="7"/>
  <c r="W5" i="7"/>
  <c r="G12" i="7"/>
  <c r="AD6" i="7"/>
  <c r="AA6" i="7"/>
  <c r="H6" i="7"/>
  <c r="V6" i="7"/>
  <c r="R6" i="7"/>
  <c r="V8" i="7"/>
  <c r="R8" i="7"/>
  <c r="AD8" i="7"/>
  <c r="AA8" i="7"/>
  <c r="W4" i="7"/>
  <c r="N3" i="7"/>
  <c r="L3" i="7"/>
  <c r="H3" i="7"/>
  <c r="R3" i="7"/>
  <c r="AA3" i="7"/>
  <c r="V3" i="7"/>
  <c r="U3" i="7"/>
  <c r="AD3" i="7"/>
  <c r="I12" i="7"/>
  <c r="F12" i="7"/>
  <c r="O3" i="7"/>
  <c r="AD7" i="7"/>
  <c r="AA7" i="7"/>
  <c r="V7" i="7"/>
  <c r="L7" i="7"/>
  <c r="R7" i="7"/>
  <c r="H7" i="7"/>
  <c r="J12" i="7"/>
  <c r="M3" i="7"/>
  <c r="AA5" i="7"/>
  <c r="V5" i="7"/>
  <c r="R5" i="7"/>
  <c r="AD5" i="7"/>
  <c r="H5" i="7"/>
  <c r="W6" i="7"/>
  <c r="F4" i="6"/>
  <c r="F5" i="6"/>
  <c r="R5" i="6" s="1"/>
  <c r="F6" i="6"/>
  <c r="G7" i="6"/>
  <c r="G9" i="6"/>
  <c r="G10" i="6"/>
  <c r="F9" i="6"/>
  <c r="F8" i="6"/>
  <c r="G4" i="6"/>
  <c r="G3" i="6"/>
  <c r="G5" i="6"/>
  <c r="F10" i="6"/>
  <c r="G6" i="6"/>
  <c r="F7" i="6"/>
  <c r="F3" i="6"/>
  <c r="U13" i="12" l="1"/>
  <c r="V15" i="12" s="1"/>
  <c r="O14" i="12"/>
  <c r="V15" i="11"/>
  <c r="O14" i="11"/>
  <c r="O14" i="10"/>
  <c r="U13" i="9"/>
  <c r="Q15" i="9"/>
  <c r="V15" i="9"/>
  <c r="S44" i="8"/>
  <c r="W12" i="8"/>
  <c r="W44" i="8"/>
  <c r="Y23" i="8"/>
  <c r="W28" i="8"/>
  <c r="V44" i="8"/>
  <c r="X14" i="8"/>
  <c r="P44" i="8"/>
  <c r="S46" i="8" s="1"/>
  <c r="Y35" i="8"/>
  <c r="S28" i="8"/>
  <c r="V19" i="8"/>
  <c r="P28" i="8"/>
  <c r="S30" i="8" s="1"/>
  <c r="X46" i="8"/>
  <c r="S14" i="8"/>
  <c r="S4" i="7"/>
  <c r="W10" i="7"/>
  <c r="H8" i="7"/>
  <c r="AC8" i="7" s="1"/>
  <c r="M7" i="7"/>
  <c r="M12" i="7" s="1"/>
  <c r="W9" i="7"/>
  <c r="W8" i="7"/>
  <c r="O7" i="7"/>
  <c r="Y7" i="7" s="1"/>
  <c r="W7" i="7"/>
  <c r="AC6" i="7"/>
  <c r="Y6" i="7"/>
  <c r="S6" i="7"/>
  <c r="AC10" i="7"/>
  <c r="J14" i="7"/>
  <c r="AA12" i="7"/>
  <c r="R12" i="7"/>
  <c r="AC7" i="7"/>
  <c r="S3" i="7"/>
  <c r="Y3" i="7"/>
  <c r="AC3" i="7"/>
  <c r="P3" i="7"/>
  <c r="Z5" i="7"/>
  <c r="Z6" i="7"/>
  <c r="Z3" i="7"/>
  <c r="X3" i="7"/>
  <c r="L12" i="7"/>
  <c r="Z4" i="7"/>
  <c r="Y4" i="7"/>
  <c r="Q6" i="7"/>
  <c r="Q3" i="7"/>
  <c r="Q5" i="7"/>
  <c r="AD12" i="7"/>
  <c r="AC9" i="7"/>
  <c r="U5" i="7"/>
  <c r="Q4" i="7"/>
  <c r="Y5" i="7"/>
  <c r="S5" i="7"/>
  <c r="AC5" i="7"/>
  <c r="AD10" i="6"/>
  <c r="R10" i="6"/>
  <c r="AD9" i="6"/>
  <c r="R9" i="6"/>
  <c r="AD4" i="6"/>
  <c r="R4" i="6"/>
  <c r="AD7" i="6"/>
  <c r="R7" i="6"/>
  <c r="AD8" i="6"/>
  <c r="R8" i="6"/>
  <c r="AD6" i="6"/>
  <c r="R6" i="6"/>
  <c r="AD5" i="6"/>
  <c r="AD3" i="6"/>
  <c r="R3" i="6"/>
  <c r="W6" i="6"/>
  <c r="W10" i="6"/>
  <c r="W9" i="6"/>
  <c r="W4" i="6"/>
  <c r="V7" i="6"/>
  <c r="W3" i="6"/>
  <c r="V9" i="6"/>
  <c r="V6" i="6"/>
  <c r="W5" i="6"/>
  <c r="V5" i="6"/>
  <c r="V3" i="6"/>
  <c r="V10" i="6"/>
  <c r="V8" i="6"/>
  <c r="W7" i="6"/>
  <c r="V4" i="6"/>
  <c r="W8" i="6"/>
  <c r="AA8" i="6"/>
  <c r="AA6" i="6"/>
  <c r="AA7" i="6"/>
  <c r="AA9" i="6"/>
  <c r="AA5" i="6"/>
  <c r="AA10" i="6"/>
  <c r="AA4" i="6"/>
  <c r="AA3" i="6"/>
  <c r="I12" i="6"/>
  <c r="N7" i="6"/>
  <c r="O7" i="6"/>
  <c r="O3" i="6"/>
  <c r="N3" i="6"/>
  <c r="J12" i="6"/>
  <c r="L7" i="6"/>
  <c r="H7" i="6"/>
  <c r="H6" i="6"/>
  <c r="H5" i="6"/>
  <c r="H8" i="6"/>
  <c r="H4" i="6"/>
  <c r="H10" i="6"/>
  <c r="M3" i="6"/>
  <c r="G12" i="6"/>
  <c r="U4" i="6"/>
  <c r="H9" i="6"/>
  <c r="M7" i="6"/>
  <c r="H3" i="6"/>
  <c r="F12" i="6"/>
  <c r="L3" i="6"/>
  <c r="U3" i="6"/>
  <c r="S8" i="7" l="1"/>
  <c r="Y19" i="8"/>
  <c r="V28" i="8"/>
  <c r="X30" i="8"/>
  <c r="S10" i="7"/>
  <c r="S9" i="7"/>
  <c r="Y10" i="7"/>
  <c r="Y9" i="7"/>
  <c r="Z8" i="7"/>
  <c r="X7" i="7"/>
  <c r="X12" i="7" s="1"/>
  <c r="Z9" i="7"/>
  <c r="P7" i="7"/>
  <c r="P12" i="7" s="1"/>
  <c r="Z7" i="7"/>
  <c r="Z10" i="7"/>
  <c r="Q7" i="7"/>
  <c r="Q8" i="7"/>
  <c r="Q10" i="7"/>
  <c r="Q9" i="7"/>
  <c r="Y8" i="7"/>
  <c r="S7" i="7"/>
  <c r="AC12" i="7"/>
  <c r="AD14" i="7" s="1"/>
  <c r="S10" i="6"/>
  <c r="S9" i="6"/>
  <c r="S8" i="6"/>
  <c r="S7" i="6"/>
  <c r="S6" i="6"/>
  <c r="S5" i="6"/>
  <c r="S4" i="6"/>
  <c r="S3" i="6"/>
  <c r="Q3" i="6"/>
  <c r="Q7" i="6"/>
  <c r="Q8" i="6"/>
  <c r="Q9" i="6"/>
  <c r="Q10" i="6"/>
  <c r="Q6" i="6"/>
  <c r="Q4" i="6"/>
  <c r="Q5" i="6"/>
  <c r="X7" i="6"/>
  <c r="X3" i="6"/>
  <c r="AD12" i="6"/>
  <c r="AC6" i="6"/>
  <c r="AC7" i="6"/>
  <c r="AC5" i="6"/>
  <c r="AC9" i="6"/>
  <c r="AC10" i="6"/>
  <c r="AC4" i="6"/>
  <c r="AC8" i="6"/>
  <c r="AC3" i="6"/>
  <c r="Y9" i="6"/>
  <c r="Y8" i="6"/>
  <c r="Y10" i="6"/>
  <c r="Y7" i="6"/>
  <c r="Y4" i="6"/>
  <c r="Y6" i="6"/>
  <c r="Y5" i="6"/>
  <c r="Y3" i="6"/>
  <c r="Z10" i="6"/>
  <c r="Z9" i="6"/>
  <c r="Z8" i="6"/>
  <c r="Z7" i="6"/>
  <c r="Z6" i="6"/>
  <c r="Z5" i="6"/>
  <c r="Z4" i="6"/>
  <c r="Z3" i="6"/>
  <c r="R12" i="6"/>
  <c r="J14" i="6"/>
  <c r="M12" i="6"/>
  <c r="U5" i="6"/>
  <c r="P7" i="6"/>
  <c r="L12" i="6"/>
  <c r="P3" i="6"/>
  <c r="Z12" i="7" l="1"/>
  <c r="Y12" i="7"/>
  <c r="AA14" i="7" s="1"/>
  <c r="S12" i="7"/>
  <c r="Q12" i="7"/>
  <c r="AC12" i="6"/>
  <c r="AD14" i="6" s="1"/>
  <c r="X12" i="6"/>
  <c r="S12" i="6"/>
  <c r="Y12" i="6"/>
  <c r="Z12" i="6"/>
  <c r="P12" i="6"/>
  <c r="Q12" i="6"/>
  <c r="S14" i="7" l="1"/>
  <c r="S14" i="6"/>
  <c r="AA12" i="6"/>
  <c r="AA14" i="6" s="1"/>
</calcChain>
</file>

<file path=xl/sharedStrings.xml><?xml version="1.0" encoding="utf-8"?>
<sst xmlns="http://schemas.openxmlformats.org/spreadsheetml/2006/main" count="494" uniqueCount="52">
  <si>
    <t>Raw data for test portfolio</t>
  </si>
  <si>
    <t>Brinson attribution</t>
  </si>
  <si>
    <t>rSS</t>
  </si>
  <si>
    <t>Industry</t>
  </si>
  <si>
    <t>Issuer</t>
  </si>
  <si>
    <t>Security</t>
  </si>
  <si>
    <t>w</t>
  </si>
  <si>
    <t>W</t>
  </si>
  <si>
    <t>r</t>
  </si>
  <si>
    <t>Industry w</t>
  </si>
  <si>
    <t>Industry W</t>
  </si>
  <si>
    <t>rs</t>
  </si>
  <si>
    <t>Rs</t>
  </si>
  <si>
    <t>rAA</t>
  </si>
  <si>
    <t>w_tilde</t>
  </si>
  <si>
    <t>W_tilde</t>
  </si>
  <si>
    <t>Industry 1</t>
  </si>
  <si>
    <t>Issuer 1</t>
  </si>
  <si>
    <t>S1</t>
  </si>
  <si>
    <t>S2</t>
  </si>
  <si>
    <t>R</t>
  </si>
  <si>
    <t>Issuer 2</t>
  </si>
  <si>
    <t>S3</t>
  </si>
  <si>
    <t>alpha</t>
  </si>
  <si>
    <t>S4</t>
  </si>
  <si>
    <t>Industry 2</t>
  </si>
  <si>
    <t>S5</t>
  </si>
  <si>
    <t>Issuer 3</t>
  </si>
  <si>
    <t>S6</t>
  </si>
  <si>
    <t>Issuer 4</t>
  </si>
  <si>
    <t>S7</t>
  </si>
  <si>
    <t>S8</t>
  </si>
  <si>
    <t>TOTAL</t>
  </si>
  <si>
    <t>SS</t>
  </si>
  <si>
    <t>AA</t>
  </si>
  <si>
    <t>Price return</t>
  </si>
  <si>
    <t>Interaction</t>
  </si>
  <si>
    <t>Bottom-up attribution</t>
  </si>
  <si>
    <t>Normalised stock attribution</t>
  </si>
  <si>
    <t>r-R</t>
  </si>
  <si>
    <t>w-W</t>
  </si>
  <si>
    <t>Same as Brinson</t>
  </si>
  <si>
    <t>Same as price return</t>
  </si>
  <si>
    <t>Brinson attribution (off-benchmark=NONE)</t>
  </si>
  <si>
    <t>Brinson attribution (off-benchmark=AA)</t>
  </si>
  <si>
    <t>PRICE</t>
  </si>
  <si>
    <t>Brinson attribution (off-benchmark=SS)</t>
  </si>
  <si>
    <t>Case 1: No zero holdings</t>
  </si>
  <si>
    <t>Case 2: zero holding in portfolio</t>
  </si>
  <si>
    <t>Case 3: zero holding in benchmark</t>
  </si>
  <si>
    <t>Case 4: zero holdings in portfolio and benchmark</t>
  </si>
  <si>
    <t>Demo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</si>
</sst>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%"/>
    <numFmt numFmtId="165" formatCode="0.0000%"/>
    <numFmt numFmtId="166" formatCode="0.000000%"/>
    <numFmt numFmtId="167" formatCode="0.000000000000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2" borderId="0" xfId="0" applyFont="1" applyFill="1"/>
    <xf numFmtId="10" fontId="3" fillId="2" borderId="0" xfId="1" applyNumberFormat="1" applyFont="1" applyFill="1"/>
    <xf numFmtId="0" fontId="3" fillId="3" borderId="0" xfId="0" applyFont="1" applyFill="1"/>
    <xf numFmtId="10" fontId="3" fillId="3" borderId="0" xfId="1" applyNumberFormat="1" applyFont="1" applyFill="1"/>
    <xf numFmtId="164" fontId="3" fillId="3" borderId="0" xfId="1" applyNumberFormat="1" applyFont="1" applyFill="1"/>
    <xf numFmtId="10" fontId="2" fillId="4" borderId="0" xfId="0" applyNumberFormat="1" applyFont="1" applyFill="1"/>
    <xf numFmtId="0" fontId="2" fillId="4" borderId="0" xfId="0" applyFont="1" applyFill="1"/>
    <xf numFmtId="0" fontId="4" fillId="0" borderId="0" xfId="0" applyFont="1"/>
    <xf numFmtId="0" fontId="5" fillId="2" borderId="0" xfId="0" applyFont="1" applyFill="1"/>
    <xf numFmtId="10" fontId="5" fillId="2" borderId="0" xfId="1" applyNumberFormat="1" applyFont="1" applyFill="1" applyAlignment="1">
      <alignment horizontal="right"/>
    </xf>
    <xf numFmtId="10" fontId="5" fillId="3" borderId="0" xfId="1" applyNumberFormat="1" applyFont="1" applyFill="1" applyAlignment="1">
      <alignment horizontal="right"/>
    </xf>
    <xf numFmtId="164" fontId="5" fillId="3" borderId="0" xfId="1" applyNumberFormat="1" applyFont="1" applyFill="1" applyAlignment="1">
      <alignment horizontal="right"/>
    </xf>
    <xf numFmtId="10" fontId="0" fillId="4" borderId="0" xfId="0" applyNumberFormat="1" applyFill="1"/>
    <xf numFmtId="0" fontId="0" fillId="4" borderId="0" xfId="0" applyFill="1"/>
    <xf numFmtId="0" fontId="6" fillId="2" borderId="0" xfId="0" applyFont="1" applyFill="1"/>
    <xf numFmtId="10" fontId="6" fillId="2" borderId="0" xfId="1" applyNumberFormat="1" applyFont="1" applyFill="1"/>
    <xf numFmtId="10" fontId="6" fillId="3" borderId="0" xfId="0" applyNumberFormat="1" applyFont="1" applyFill="1"/>
    <xf numFmtId="10" fontId="6" fillId="3" borderId="0" xfId="1" applyNumberFormat="1" applyFont="1" applyFill="1"/>
    <xf numFmtId="164" fontId="6" fillId="3" borderId="0" xfId="1" applyNumberFormat="1" applyFont="1" applyFill="1"/>
    <xf numFmtId="10" fontId="7" fillId="2" borderId="0" xfId="1" applyNumberFormat="1" applyFont="1" applyFill="1"/>
    <xf numFmtId="165" fontId="0" fillId="4" borderId="0" xfId="0" applyNumberFormat="1" applyFill="1"/>
    <xf numFmtId="0" fontId="8" fillId="0" borderId="0" xfId="0" applyFont="1"/>
    <xf numFmtId="0" fontId="9" fillId="2" borderId="0" xfId="0" applyFont="1" applyFill="1"/>
    <xf numFmtId="10" fontId="9" fillId="2" borderId="0" xfId="1" applyNumberFormat="1" applyFont="1" applyFill="1"/>
    <xf numFmtId="10" fontId="9" fillId="3" borderId="0" xfId="1" applyNumberFormat="1" applyFont="1" applyFill="1"/>
    <xf numFmtId="164" fontId="9" fillId="3" borderId="0" xfId="1" applyNumberFormat="1" applyFont="1" applyFill="1"/>
    <xf numFmtId="10" fontId="8" fillId="4" borderId="0" xfId="1" applyNumberFormat="1" applyFont="1" applyFill="1"/>
    <xf numFmtId="0" fontId="6" fillId="3" borderId="0" xfId="0" applyFont="1" applyFill="1"/>
    <xf numFmtId="10" fontId="5" fillId="2" borderId="0" xfId="1" applyNumberFormat="1" applyFont="1" applyFill="1"/>
    <xf numFmtId="10" fontId="5" fillId="3" borderId="0" xfId="1" applyNumberFormat="1" applyFont="1" applyFill="1"/>
    <xf numFmtId="164" fontId="5" fillId="3" borderId="0" xfId="1" applyNumberFormat="1" applyFont="1" applyFill="1"/>
    <xf numFmtId="165" fontId="6" fillId="3" borderId="0" xfId="1" applyNumberFormat="1" applyFont="1" applyFill="1"/>
    <xf numFmtId="165" fontId="9" fillId="3" borderId="0" xfId="1" applyNumberFormat="1" applyFont="1" applyFill="1"/>
    <xf numFmtId="2" fontId="10" fillId="4" borderId="0" xfId="1" applyNumberFormat="1" applyFont="1" applyFill="1"/>
    <xf numFmtId="166" fontId="0" fillId="4" borderId="0" xfId="0" applyNumberFormat="1" applyFill="1"/>
    <xf numFmtId="0" fontId="8" fillId="4" borderId="0" xfId="0" applyFont="1" applyFill="1"/>
    <xf numFmtId="166" fontId="9" fillId="4" borderId="0" xfId="1" applyNumberFormat="1" applyFont="1" applyFill="1"/>
    <xf numFmtId="165" fontId="7" fillId="2" borderId="0" xfId="1" applyNumberFormat="1" applyFont="1" applyFill="1"/>
    <xf numFmtId="165" fontId="6" fillId="2" borderId="0" xfId="1" applyNumberFormat="1" applyFont="1" applyFill="1"/>
    <xf numFmtId="164" fontId="0" fillId="4" borderId="0" xfId="0" applyNumberFormat="1" applyFill="1"/>
    <xf numFmtId="0" fontId="11" fillId="0" borderId="0" xfId="0" applyFont="1"/>
    <xf numFmtId="0" fontId="12" fillId="2" borderId="0" xfId="0" applyFont="1" applyFill="1"/>
    <xf numFmtId="10" fontId="12" fillId="2" borderId="0" xfId="1" applyNumberFormat="1" applyFont="1" applyFill="1"/>
    <xf numFmtId="0" fontId="12" fillId="3" borderId="0" xfId="0" applyFont="1" applyFill="1"/>
    <xf numFmtId="10" fontId="12" fillId="3" borderId="0" xfId="1" applyNumberFormat="1" applyFont="1" applyFill="1"/>
    <xf numFmtId="165" fontId="12" fillId="3" borderId="0" xfId="1" applyNumberFormat="1" applyFont="1" applyFill="1"/>
    <xf numFmtId="10" fontId="11" fillId="4" borderId="0" xfId="0" applyNumberFormat="1" applyFont="1" applyFill="1"/>
    <xf numFmtId="0" fontId="11" fillId="4" borderId="0" xfId="0" applyFont="1" applyFill="1"/>
    <xf numFmtId="10" fontId="2" fillId="4" borderId="0" xfId="0" applyNumberFormat="1" applyFont="1" applyFill="1" applyAlignment="1">
      <alignment horizontal="right"/>
    </xf>
    <xf numFmtId="0" fontId="4" fillId="4" borderId="0" xfId="0" applyFont="1" applyFill="1" applyAlignment="1">
      <alignment horizontal="right"/>
    </xf>
    <xf numFmtId="165" fontId="13" fillId="2" borderId="0" xfId="1" applyNumberFormat="1" applyFont="1" applyFill="1"/>
    <xf numFmtId="165" fontId="13" fillId="3" borderId="0" xfId="1" applyNumberFormat="1" applyFont="1" applyFill="1"/>
    <xf numFmtId="165" fontId="14" fillId="4" borderId="0" xfId="1" applyNumberFormat="1" applyFont="1" applyFill="1"/>
    <xf numFmtId="10" fontId="15" fillId="2" borderId="0" xfId="1" applyNumberFormat="1" applyFont="1" applyFill="1"/>
    <xf numFmtId="0" fontId="16" fillId="4" borderId="0" xfId="0" applyFont="1" applyFill="1" applyAlignment="1">
      <alignment horizontal="right"/>
    </xf>
    <xf numFmtId="166" fontId="17" fillId="4" borderId="0" xfId="0" applyNumberFormat="1" applyFont="1" applyFill="1"/>
    <xf numFmtId="0" fontId="17" fillId="4" borderId="0" xfId="0" applyFont="1" applyFill="1"/>
    <xf numFmtId="0" fontId="2" fillId="5" borderId="0" xfId="0" applyFont="1" applyFill="1"/>
    <xf numFmtId="0" fontId="4" fillId="5" borderId="0" xfId="0" applyFont="1" applyFill="1"/>
    <xf numFmtId="165" fontId="0" fillId="5" borderId="0" xfId="1" applyNumberFormat="1" applyFont="1" applyFill="1"/>
    <xf numFmtId="165" fontId="0" fillId="5" borderId="0" xfId="0" applyNumberFormat="1" applyFill="1"/>
    <xf numFmtId="0" fontId="0" fillId="5" borderId="0" xfId="0" applyFill="1"/>
    <xf numFmtId="166" fontId="9" fillId="5" borderId="0" xfId="1" applyNumberFormat="1" applyFont="1" applyFill="1"/>
    <xf numFmtId="0" fontId="11" fillId="5" borderId="0" xfId="0" applyFont="1" applyFill="1"/>
    <xf numFmtId="165" fontId="11" fillId="5" borderId="0" xfId="0" applyNumberFormat="1" applyFont="1" applyFill="1"/>
    <xf numFmtId="0" fontId="8" fillId="5" borderId="0" xfId="0" applyFont="1" applyFill="1"/>
    <xf numFmtId="165" fontId="3" fillId="3" borderId="0" xfId="1" applyNumberFormat="1" applyFont="1" applyFill="1"/>
    <xf numFmtId="165" fontId="5" fillId="3" borderId="0" xfId="1" applyNumberFormat="1" applyFont="1" applyFill="1" applyAlignment="1">
      <alignment horizontal="right"/>
    </xf>
    <xf numFmtId="165" fontId="5" fillId="3" borderId="0" xfId="1" applyNumberFormat="1" applyFont="1" applyFill="1"/>
    <xf numFmtId="165" fontId="11" fillId="4" borderId="0" xfId="0" applyNumberFormat="1" applyFont="1" applyFill="1"/>
    <xf numFmtId="165" fontId="18" fillId="4" borderId="0" xfId="0" applyNumberFormat="1" applyFont="1" applyFill="1"/>
    <xf numFmtId="165" fontId="9" fillId="4" borderId="0" xfId="1" applyNumberFormat="1" applyFont="1" applyFill="1"/>
    <xf numFmtId="165" fontId="10" fillId="4" borderId="0" xfId="1" applyNumberFormat="1" applyFont="1" applyFill="1"/>
    <xf numFmtId="0" fontId="18" fillId="0" borderId="0" xfId="0" applyFont="1"/>
    <xf numFmtId="0" fontId="7" fillId="2" borderId="0" xfId="0" applyFont="1" applyFill="1"/>
    <xf numFmtId="10" fontId="7" fillId="3" borderId="0" xfId="0" applyNumberFormat="1" applyFont="1" applyFill="1"/>
    <xf numFmtId="10" fontId="7" fillId="3" borderId="0" xfId="1" applyNumberFormat="1" applyFont="1" applyFill="1"/>
    <xf numFmtId="164" fontId="7" fillId="3" borderId="0" xfId="1" applyNumberFormat="1" applyFont="1" applyFill="1"/>
    <xf numFmtId="165" fontId="7" fillId="3" borderId="0" xfId="1" applyNumberFormat="1" applyFont="1" applyFill="1"/>
    <xf numFmtId="166" fontId="8" fillId="4" borderId="0" xfId="0" applyNumberFormat="1" applyFont="1" applyFill="1"/>
    <xf numFmtId="166" fontId="18" fillId="4" borderId="0" xfId="0" applyNumberFormat="1" applyFont="1" applyFill="1"/>
    <xf numFmtId="10" fontId="18" fillId="4" borderId="0" xfId="0" applyNumberFormat="1" applyFont="1" applyFill="1"/>
    <xf numFmtId="165" fontId="18" fillId="5" borderId="0" xfId="1" applyNumberFormat="1" applyFont="1" applyFill="1"/>
    <xf numFmtId="165" fontId="18" fillId="5" borderId="0" xfId="0" applyNumberFormat="1" applyFont="1" applyFill="1"/>
    <xf numFmtId="0" fontId="19" fillId="0" borderId="0" xfId="0" applyFont="1"/>
    <xf numFmtId="10" fontId="0" fillId="0" borderId="0" xfId="0" applyNumberFormat="1"/>
    <xf numFmtId="167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13</xdr:row>
      <xdr:rowOff>57150</xdr:rowOff>
    </xdr:from>
    <xdr:to>
      <xdr:col>16</xdr:col>
      <xdr:colOff>0</xdr:colOff>
      <xdr:row>16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706196-6A64-4E61-AD9D-71C2D396243D}"/>
            </a:ext>
          </a:extLst>
        </xdr:cNvPr>
        <xdr:cNvSpPr txBox="1"/>
      </xdr:nvSpPr>
      <xdr:spPr>
        <a:xfrm>
          <a:off x="9391650" y="2590800"/>
          <a:ext cx="19145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Note AA at security level</a:t>
          </a:r>
        </a:p>
        <a:p>
          <a:endParaRPr lang="en-AU" sz="1100"/>
        </a:p>
        <a:p>
          <a:endParaRPr lang="en-AU" sz="1100"/>
        </a:p>
      </xdr:txBody>
    </xdr:sp>
    <xdr:clientData/>
  </xdr:twoCellAnchor>
  <xdr:twoCellAnchor>
    <xdr:from>
      <xdr:col>17</xdr:col>
      <xdr:colOff>114300</xdr:colOff>
      <xdr:row>47</xdr:row>
      <xdr:rowOff>66675</xdr:rowOff>
    </xdr:from>
    <xdr:to>
      <xdr:col>18</xdr:col>
      <xdr:colOff>638175</xdr:colOff>
      <xdr:row>51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1B49524-054B-41CA-A4E4-5A78553C5633}"/>
            </a:ext>
          </a:extLst>
        </xdr:cNvPr>
        <xdr:cNvSpPr txBox="1"/>
      </xdr:nvSpPr>
      <xdr:spPr>
        <a:xfrm>
          <a:off x="12372975" y="9420225"/>
          <a:ext cx="131445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Price return only</a:t>
          </a:r>
          <a:r>
            <a:rPr lang="en-AU" sz="1100" baseline="0"/>
            <a:t> active when w&lt;&gt;0, W&lt;&gt;0</a:t>
          </a:r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5821-BA4D-47C9-B3DA-E71199BF4C42}">
  <dimension ref="A1:AD34"/>
  <sheetViews>
    <sheetView tabSelected="1" topLeftCell="B1" zoomScale="130" zoomScaleNormal="130" workbookViewId="0">
      <selection activeCell="B4" sqref="B4"/>
    </sheetView>
  </sheetViews>
  <sheetFormatPr defaultColWidth="10.41796875" defaultRowHeight="14.4" x14ac:dyDescent="0.55000000000000004"/>
  <cols>
    <col min="1" max="1" width="30.578125" bestFit="1" customWidth="1"/>
    <col min="2" max="2" width="7.83984375" bestFit="1" customWidth="1"/>
    <col min="3" max="3" width="32" style="16" bestFit="1" customWidth="1"/>
    <col min="4" max="4" width="4.26171875" style="16" customWidth="1"/>
    <col min="5" max="5" width="5.26171875" style="16" customWidth="1"/>
    <col min="6" max="7" width="7.578125" style="17" bestFit="1" customWidth="1"/>
    <col min="8" max="8" width="13.578125" style="17" bestFit="1" customWidth="1"/>
    <col min="9" max="9" width="7" style="17" customWidth="1"/>
    <col min="10" max="10" width="10" style="17" bestFit="1" customWidth="1"/>
    <col min="11" max="11" width="12.83984375" style="17" bestFit="1" customWidth="1"/>
    <col min="12" max="12" width="23.41796875" style="29" bestFit="1" customWidth="1"/>
    <col min="13" max="13" width="11.26171875" style="29" bestFit="1" customWidth="1"/>
    <col min="14" max="14" width="7" style="29" bestFit="1" customWidth="1"/>
    <col min="15" max="15" width="7" style="19" bestFit="1" customWidth="1"/>
    <col min="16" max="16" width="10.41796875" style="20" bestFit="1" customWidth="1"/>
    <col min="17" max="17" width="9.26171875" style="19" bestFit="1" customWidth="1"/>
    <col min="18" max="18" width="11.83984375" style="19" bestFit="1" customWidth="1"/>
    <col min="19" max="19" width="11.26171875" style="19" bestFit="1" customWidth="1"/>
    <col min="20" max="20" width="5.83984375" style="16" bestFit="1" customWidth="1"/>
    <col min="21" max="21" width="9.26171875" style="16" bestFit="1" customWidth="1"/>
    <col min="22" max="22" width="24.41796875" style="14" bestFit="1" customWidth="1"/>
    <col min="23" max="23" width="12.41796875" style="14" customWidth="1"/>
    <col min="24" max="24" width="10.26171875" style="14" customWidth="1"/>
    <col min="25" max="25" width="12.41796875" style="58" bestFit="1" customWidth="1"/>
    <col min="26" max="26" width="11.41796875" style="15" bestFit="1" customWidth="1"/>
    <col min="27" max="27" width="16" style="15" customWidth="1"/>
    <col min="29" max="29" width="27.15625" style="63" bestFit="1" customWidth="1"/>
    <col min="30" max="30" width="27.41796875" style="63" bestFit="1" customWidth="1"/>
  </cols>
  <sheetData>
    <row r="1" spans="1:30" s="1" customFormat="1" ht="18.3" x14ac:dyDescent="0.7">
      <c r="A1" s="1" t="s">
        <v>51</v>
      </c>
      <c r="C1" s="2" t="s">
        <v>0</v>
      </c>
      <c r="D1" s="2"/>
      <c r="E1" s="2"/>
      <c r="F1" s="3"/>
      <c r="G1" s="3"/>
      <c r="H1" s="3"/>
      <c r="I1" s="3"/>
      <c r="J1" s="3"/>
      <c r="K1" s="3"/>
      <c r="L1" s="4" t="s">
        <v>1</v>
      </c>
      <c r="M1" s="4"/>
      <c r="N1" s="4"/>
      <c r="O1" s="5"/>
      <c r="P1" s="6"/>
      <c r="Q1" s="5" t="s">
        <v>2</v>
      </c>
      <c r="R1" s="5"/>
      <c r="S1" s="5"/>
      <c r="T1" s="2"/>
      <c r="U1" s="2"/>
      <c r="V1" s="7" t="s">
        <v>38</v>
      </c>
      <c r="W1" s="7"/>
      <c r="X1" s="7"/>
      <c r="Y1" s="37"/>
      <c r="Z1" s="8"/>
      <c r="AA1" s="8"/>
      <c r="AC1" s="59" t="s">
        <v>37</v>
      </c>
      <c r="AD1" s="59"/>
    </row>
    <row r="2" spans="1:30" s="9" customFormat="1" ht="18.3" x14ac:dyDescent="0.7">
      <c r="A2" s="9" t="s">
        <v>3</v>
      </c>
      <c r="B2" s="9" t="s">
        <v>4</v>
      </c>
      <c r="C2" s="10" t="s">
        <v>5</v>
      </c>
      <c r="D2" s="10"/>
      <c r="E2" s="10"/>
      <c r="F2" s="11" t="s">
        <v>6</v>
      </c>
      <c r="G2" s="11" t="s">
        <v>7</v>
      </c>
      <c r="H2" s="11" t="s">
        <v>40</v>
      </c>
      <c r="I2" s="11" t="s">
        <v>8</v>
      </c>
      <c r="J2" s="11" t="s">
        <v>20</v>
      </c>
      <c r="K2" s="11" t="s">
        <v>39</v>
      </c>
      <c r="L2" s="12" t="s">
        <v>9</v>
      </c>
      <c r="M2" s="12" t="s">
        <v>10</v>
      </c>
      <c r="N2" s="12" t="s">
        <v>11</v>
      </c>
      <c r="O2" s="12" t="s">
        <v>12</v>
      </c>
      <c r="P2" s="13" t="s">
        <v>13</v>
      </c>
      <c r="Q2" s="12" t="s">
        <v>2</v>
      </c>
      <c r="R2" s="12" t="s">
        <v>35</v>
      </c>
      <c r="S2" s="12" t="s">
        <v>36</v>
      </c>
      <c r="T2" s="10"/>
      <c r="U2" s="10"/>
      <c r="V2" s="50" t="s">
        <v>14</v>
      </c>
      <c r="W2" s="50" t="s">
        <v>15</v>
      </c>
      <c r="X2" s="50" t="s">
        <v>34</v>
      </c>
      <c r="Y2" s="56" t="s">
        <v>34</v>
      </c>
      <c r="Z2" s="51" t="s">
        <v>33</v>
      </c>
      <c r="AA2" s="51" t="s">
        <v>35</v>
      </c>
      <c r="AC2" s="60" t="s">
        <v>34</v>
      </c>
      <c r="AD2" s="60" t="s">
        <v>33</v>
      </c>
    </row>
    <row r="3" spans="1:30" x14ac:dyDescent="0.55000000000000004">
      <c r="A3" t="s">
        <v>16</v>
      </c>
      <c r="B3" t="s">
        <v>17</v>
      </c>
      <c r="C3" s="16" t="s">
        <v>18</v>
      </c>
      <c r="D3" s="16">
        <f ca="1">RANDBETWEEN(0,10)</f>
        <v>8</v>
      </c>
      <c r="E3" s="16">
        <f t="shared" ref="E3:E10" ca="1" si="0">RANDBETWEEN(0,10)</f>
        <v>6</v>
      </c>
      <c r="F3" s="17">
        <f ca="1">D3/D$12</f>
        <v>0.16</v>
      </c>
      <c r="G3" s="17">
        <f t="shared" ref="G3:G10" ca="1" si="1">E3/E$12</f>
        <v>0.13043478260869565</v>
      </c>
      <c r="H3" s="55">
        <f ca="1">F3-G3</f>
        <v>2.9565217391304355E-2</v>
      </c>
      <c r="I3" s="17">
        <f t="shared" ref="I3:J10" ca="1" si="2">0.1*(1-2*RAND())</f>
        <v>-5.145123393685383E-2</v>
      </c>
      <c r="J3" s="17">
        <f ca="1">0.1*(1-2*RAND())</f>
        <v>1.1259759098977362E-2</v>
      </c>
      <c r="K3" s="55">
        <f t="shared" ref="K3:K10" ca="1" si="3">I3-J3</f>
        <v>-6.2710993035831192E-2</v>
      </c>
      <c r="L3" s="18">
        <f ca="1">SUM(F3:F6)</f>
        <v>0.54</v>
      </c>
      <c r="M3" s="18">
        <f ca="1">SUM(G3:G6)</f>
        <v>0.58695652173913038</v>
      </c>
      <c r="N3" s="18">
        <f ca="1">SUMPRODUCT(F3:F6,J3:J6)/SUM(F3:F6)</f>
        <v>3.8071110145888029E-2</v>
      </c>
      <c r="O3" s="19">
        <f ca="1">SUMPRODUCT(G3:G6,J3:J6)/SUM(G3:G6)</f>
        <v>1.9644366990792611E-2</v>
      </c>
      <c r="P3" s="20">
        <f ca="1">(L3-M3)*(O3-U$4)</f>
        <v>1.0379772852447682E-3</v>
      </c>
      <c r="Q3" s="33">
        <f ca="1">G3*(N$3-O$3)</f>
        <v>2.4034882376211416E-3</v>
      </c>
      <c r="R3" s="19">
        <f ca="1">F3*(I3-J3)</f>
        <v>-1.0033758885732991E-2</v>
      </c>
      <c r="S3" s="19">
        <f ca="1">H3*(N$3-O$3)</f>
        <v>5.4479066719412554E-4</v>
      </c>
      <c r="T3" s="16" t="s">
        <v>8</v>
      </c>
      <c r="U3" s="39">
        <f ca="1">SUMPRODUCT(F3:F11,I3:I11)</f>
        <v>-3.8343062555072596E-2</v>
      </c>
      <c r="V3" s="22">
        <f t="shared" ref="V3:W6" ca="1" si="4">F3/SUM(F$3:F$6)</f>
        <v>0.29629629629629628</v>
      </c>
      <c r="W3" s="22">
        <f t="shared" ca="1" si="4"/>
        <v>0.22222222222222224</v>
      </c>
      <c r="X3" s="22">
        <f ca="1">(L3-M3)*(O3-U$4)</f>
        <v>1.0379772852447682E-3</v>
      </c>
      <c r="Y3" s="57">
        <f ca="1">H3*(O$3-U$4)</f>
        <v>-6.5354125367263324E-4</v>
      </c>
      <c r="Z3" s="36">
        <f ca="1">L$3*(V3-W3)*(J3-O$3)</f>
        <v>-3.3538431567260984E-4</v>
      </c>
      <c r="AA3" s="14">
        <f ca="1">F3*(I3-J3)</f>
        <v>-1.0033758885732991E-2</v>
      </c>
      <c r="AC3" s="61">
        <f ca="1">H3*(J3-U$4)</f>
        <v>-9.0143400873499721E-4</v>
      </c>
      <c r="AD3" s="62">
        <f ca="1">F3*K3</f>
        <v>-1.0033758885732991E-2</v>
      </c>
    </row>
    <row r="4" spans="1:30" x14ac:dyDescent="0.55000000000000004">
      <c r="A4" t="s">
        <v>16</v>
      </c>
      <c r="B4" t="s">
        <v>17</v>
      </c>
      <c r="C4" s="16" t="s">
        <v>19</v>
      </c>
      <c r="D4" s="16">
        <f t="shared" ref="D4:D10" ca="1" si="5">RANDBETWEEN(0,10)</f>
        <v>8</v>
      </c>
      <c r="E4" s="16">
        <f t="shared" ca="1" si="0"/>
        <v>10</v>
      </c>
      <c r="F4" s="17">
        <f t="shared" ref="F4:F10" ca="1" si="6">D4/D$12</f>
        <v>0.16</v>
      </c>
      <c r="G4" s="17">
        <f t="shared" ca="1" si="1"/>
        <v>0.21739130434782608</v>
      </c>
      <c r="H4" s="55">
        <f t="shared" ref="H4:H10" ca="1" si="7">F4-G4</f>
        <v>-5.7391304347826078E-2</v>
      </c>
      <c r="I4" s="17">
        <f t="shared" ca="1" si="2"/>
        <v>-2.9048015302329411E-2</v>
      </c>
      <c r="J4" s="17">
        <f t="shared" ca="1" si="2"/>
        <v>3.6356829429571746E-2</v>
      </c>
      <c r="K4" s="55">
        <f t="shared" ca="1" si="3"/>
        <v>-6.5404844731901154E-2</v>
      </c>
      <c r="L4" s="18"/>
      <c r="M4" s="18"/>
      <c r="N4" s="18"/>
      <c r="Q4" s="33">
        <f t="shared" ref="Q4:Q6" ca="1" si="8">G4*(N$3-O$3)</f>
        <v>4.0058137293685694E-3</v>
      </c>
      <c r="R4" s="19">
        <f t="shared" ref="R4:R10" ca="1" si="9">F4*(I4-J4)</f>
        <v>-1.0464775157104185E-2</v>
      </c>
      <c r="S4" s="19">
        <f t="shared" ref="S4:S6" ca="1" si="10">H4*(N$3-O$3)</f>
        <v>-1.0575348245533021E-3</v>
      </c>
      <c r="T4" s="16" t="s">
        <v>20</v>
      </c>
      <c r="U4" s="39">
        <f ca="1">SUMPRODUCT(G3:G11,J3:J11)</f>
        <v>4.1749438806190496E-2</v>
      </c>
      <c r="V4" s="22">
        <f t="shared" ca="1" si="4"/>
        <v>0.29629629629629628</v>
      </c>
      <c r="W4" s="22">
        <f t="shared" ca="1" si="4"/>
        <v>0.37037037037037041</v>
      </c>
      <c r="X4" s="22"/>
      <c r="Y4" s="57">
        <f ca="1">H4*(O$3-U$4)</f>
        <v>1.2686389041880522E-3</v>
      </c>
      <c r="Z4" s="36">
        <f ca="1">L$3*(V4-W4)*(J4-O$3)</f>
        <v>-6.6849849755116586E-4</v>
      </c>
      <c r="AA4" s="14">
        <f t="shared" ref="AA4:AA10" ca="1" si="11">F4*(I4-J4)</f>
        <v>-1.0464775157104185E-2</v>
      </c>
      <c r="AC4" s="61">
        <f t="shared" ref="AC4:AC10" ca="1" si="12">H4*(J4-U$4)</f>
        <v>3.0948888596246731E-4</v>
      </c>
      <c r="AD4" s="62">
        <f t="shared" ref="AD4:AD10" ca="1" si="13">F4*K4</f>
        <v>-1.0464775157104185E-2</v>
      </c>
    </row>
    <row r="5" spans="1:30" x14ac:dyDescent="0.55000000000000004">
      <c r="A5" t="s">
        <v>16</v>
      </c>
      <c r="B5" t="s">
        <v>21</v>
      </c>
      <c r="C5" s="16" t="s">
        <v>22</v>
      </c>
      <c r="D5" s="16">
        <f t="shared" ca="1" si="5"/>
        <v>1</v>
      </c>
      <c r="E5" s="16">
        <f t="shared" ca="1" si="0"/>
        <v>5</v>
      </c>
      <c r="F5" s="17">
        <f t="shared" ca="1" si="6"/>
        <v>0.02</v>
      </c>
      <c r="G5" s="17">
        <f t="shared" ca="1" si="1"/>
        <v>0.10869565217391304</v>
      </c>
      <c r="H5" s="55">
        <f t="shared" ca="1" si="7"/>
        <v>-8.8695652173913037E-2</v>
      </c>
      <c r="I5" s="17">
        <f t="shared" ca="1" si="2"/>
        <v>7.5143949131957238E-2</v>
      </c>
      <c r="J5" s="17">
        <f t="shared" ca="1" si="2"/>
        <v>-6.5663931719211741E-2</v>
      </c>
      <c r="K5" s="55">
        <f t="shared" ca="1" si="3"/>
        <v>0.14080788085116897</v>
      </c>
      <c r="L5" s="18"/>
      <c r="M5" s="18"/>
      <c r="N5" s="18"/>
      <c r="Q5" s="33">
        <f t="shared" ca="1" si="8"/>
        <v>2.0029068646842847E-3</v>
      </c>
      <c r="R5" s="19">
        <f ca="1">F5*(I5-J5)</f>
        <v>2.8161576170233796E-3</v>
      </c>
      <c r="S5" s="19">
        <f t="shared" ca="1" si="10"/>
        <v>-1.634372001582376E-3</v>
      </c>
      <c r="T5" s="16" t="s">
        <v>23</v>
      </c>
      <c r="U5" s="39">
        <f ca="1">U3-U4</f>
        <v>-8.0092501361263085E-2</v>
      </c>
      <c r="V5" s="22">
        <f t="shared" ca="1" si="4"/>
        <v>3.7037037037037035E-2</v>
      </c>
      <c r="W5" s="22">
        <f t="shared" ca="1" si="4"/>
        <v>0.1851851851851852</v>
      </c>
      <c r="X5" s="22"/>
      <c r="Y5" s="57">
        <f ca="1">H5*(O$3-U$4)</f>
        <v>1.9606237610178992E-3</v>
      </c>
      <c r="Z5" s="36">
        <f ca="1">L$3*(V5-W5)*(J5-O$3)</f>
        <v>6.8246638968003492E-3</v>
      </c>
      <c r="AA5" s="14">
        <f t="shared" ca="1" si="11"/>
        <v>2.8161576170233796E-3</v>
      </c>
      <c r="AC5" s="61">
        <f t="shared" ca="1" si="12"/>
        <v>9.5270989509487185E-3</v>
      </c>
      <c r="AD5" s="62">
        <f t="shared" ca="1" si="13"/>
        <v>2.8161576170233796E-3</v>
      </c>
    </row>
    <row r="6" spans="1:30" x14ac:dyDescent="0.55000000000000004">
      <c r="A6" t="s">
        <v>16</v>
      </c>
      <c r="B6" t="s">
        <v>21</v>
      </c>
      <c r="C6" s="16" t="s">
        <v>24</v>
      </c>
      <c r="D6" s="16">
        <f t="shared" ca="1" si="5"/>
        <v>10</v>
      </c>
      <c r="E6" s="16">
        <f t="shared" ca="1" si="0"/>
        <v>6</v>
      </c>
      <c r="F6" s="17">
        <f t="shared" ca="1" si="6"/>
        <v>0.2</v>
      </c>
      <c r="G6" s="17">
        <f t="shared" ca="1" si="1"/>
        <v>0.13043478260869565</v>
      </c>
      <c r="H6" s="55">
        <f t="shared" ca="1" si="7"/>
        <v>6.9565217391304363E-2</v>
      </c>
      <c r="I6" s="17">
        <f t="shared" ca="1" si="2"/>
        <v>1.284627860593095E-2</v>
      </c>
      <c r="J6" s="17">
        <f t="shared" ca="1" si="2"/>
        <v>7.1265119742979582E-2</v>
      </c>
      <c r="K6" s="55">
        <f t="shared" ca="1" si="3"/>
        <v>-5.8418841137048635E-2</v>
      </c>
      <c r="L6" s="18"/>
      <c r="M6" s="18"/>
      <c r="N6" s="18"/>
      <c r="Q6" s="33">
        <f t="shared" ca="1" si="8"/>
        <v>2.4034882376211416E-3</v>
      </c>
      <c r="R6" s="19">
        <f t="shared" ca="1" si="9"/>
        <v>-1.1683768227409727E-2</v>
      </c>
      <c r="S6" s="19">
        <f t="shared" ca="1" si="10"/>
        <v>1.2818603933979424E-3</v>
      </c>
      <c r="U6" s="21"/>
      <c r="V6" s="22">
        <f t="shared" ca="1" si="4"/>
        <v>0.37037037037037035</v>
      </c>
      <c r="W6" s="22">
        <f t="shared" ca="1" si="4"/>
        <v>0.22222222222222224</v>
      </c>
      <c r="X6" s="22"/>
      <c r="Y6" s="57">
        <f ca="1">H6*(O$3-U$4)</f>
        <v>-1.5377441262885488E-3</v>
      </c>
      <c r="Z6" s="36">
        <f ca="1">L$3*(V6-W6)*(J6-O$3)</f>
        <v>4.1296602201749567E-3</v>
      </c>
      <c r="AA6" s="14">
        <f t="shared" ca="1" si="11"/>
        <v>-1.1683768227409727E-2</v>
      </c>
      <c r="AC6" s="61">
        <f t="shared" ca="1" si="12"/>
        <v>2.0532647608201109E-3</v>
      </c>
      <c r="AD6" s="62">
        <f t="shared" ca="1" si="13"/>
        <v>-1.1683768227409727E-2</v>
      </c>
    </row>
    <row r="7" spans="1:30" x14ac:dyDescent="0.55000000000000004">
      <c r="A7" t="s">
        <v>25</v>
      </c>
      <c r="B7" t="s">
        <v>21</v>
      </c>
      <c r="C7" s="16" t="s">
        <v>26</v>
      </c>
      <c r="D7" s="16">
        <f t="shared" ca="1" si="5"/>
        <v>5</v>
      </c>
      <c r="E7" s="16">
        <f t="shared" ca="1" si="0"/>
        <v>4</v>
      </c>
      <c r="F7" s="17">
        <f t="shared" ca="1" si="6"/>
        <v>0.1</v>
      </c>
      <c r="G7" s="17">
        <f t="shared" ca="1" si="1"/>
        <v>8.6956521739130432E-2</v>
      </c>
      <c r="H7" s="55">
        <f t="shared" ca="1" si="7"/>
        <v>1.3043478260869573E-2</v>
      </c>
      <c r="I7" s="17">
        <f t="shared" ca="1" si="2"/>
        <v>-7.638039743203065E-2</v>
      </c>
      <c r="J7" s="17">
        <f t="shared" ca="1" si="2"/>
        <v>9.6107474173258933E-2</v>
      </c>
      <c r="K7" s="55">
        <f t="shared" ca="1" si="3"/>
        <v>-0.17248787160528958</v>
      </c>
      <c r="L7" s="18">
        <f ca="1">SUM(F7:F10)</f>
        <v>0.46000000000000008</v>
      </c>
      <c r="M7" s="18">
        <f ca="1">SUM(G7:G10)</f>
        <v>0.41304347826086957</v>
      </c>
      <c r="N7" s="18">
        <f ca="1">SUMPRODUCT(F7:F10,J7:J10)/SUM(F7:F10)</f>
        <v>7.7133223657583808E-2</v>
      </c>
      <c r="O7" s="19">
        <f ca="1">SUMPRODUCT(G7:G10,J7:J10)/SUM(G7:G10)</f>
        <v>7.3161909280703277E-2</v>
      </c>
      <c r="P7" s="20">
        <f ca="1">(L7-M7)*(O7-U$4)</f>
        <v>1.4750203527162547E-3</v>
      </c>
      <c r="Q7" s="33">
        <f ca="1">G7*(N$7-O$7)</f>
        <v>3.4533168494613306E-4</v>
      </c>
      <c r="R7" s="19">
        <f t="shared" ca="1" si="9"/>
        <v>-1.724878716052896E-2</v>
      </c>
      <c r="S7" s="19">
        <f ca="1">H7*(N$7-O$7)</f>
        <v>5.1799752741919994E-5</v>
      </c>
      <c r="V7" s="22">
        <f t="shared" ref="V7:W10" ca="1" si="14">F7/SUM(F$7:F$10)</f>
        <v>0.21739130434782605</v>
      </c>
      <c r="W7" s="22">
        <f t="shared" ca="1" si="14"/>
        <v>0.21052631578947367</v>
      </c>
      <c r="X7" s="22">
        <f ca="1">(L7-M7)*(O7-U$4)</f>
        <v>1.4750203527162547E-3</v>
      </c>
      <c r="Y7" s="57">
        <f ca="1">H7*(O$7-U$4)</f>
        <v>4.0972787575451478E-4</v>
      </c>
      <c r="Z7" s="36">
        <f ca="1">L$7*(V7-W7)*(J7-O$7)</f>
        <v>7.2459678608070269E-5</v>
      </c>
      <c r="AA7" s="14">
        <f t="shared" ca="1" si="11"/>
        <v>-1.724878716052896E-2</v>
      </c>
      <c r="AC7" s="61">
        <f t="shared" ca="1" si="12"/>
        <v>7.0901785261393653E-4</v>
      </c>
      <c r="AD7" s="62">
        <f t="shared" ca="1" si="13"/>
        <v>-1.724878716052896E-2</v>
      </c>
    </row>
    <row r="8" spans="1:30" x14ac:dyDescent="0.55000000000000004">
      <c r="A8" t="s">
        <v>25</v>
      </c>
      <c r="B8" t="s">
        <v>27</v>
      </c>
      <c r="C8" s="16" t="s">
        <v>28</v>
      </c>
      <c r="D8" s="16">
        <f t="shared" ca="1" si="5"/>
        <v>7</v>
      </c>
      <c r="E8" s="16">
        <f t="shared" ca="1" si="0"/>
        <v>4</v>
      </c>
      <c r="F8" s="17">
        <f t="shared" ca="1" si="6"/>
        <v>0.14000000000000001</v>
      </c>
      <c r="G8" s="17">
        <f t="shared" ca="1" si="1"/>
        <v>8.6956521739130432E-2</v>
      </c>
      <c r="H8" s="55">
        <f t="shared" ca="1" si="7"/>
        <v>5.3043478260869581E-2</v>
      </c>
      <c r="I8" s="17">
        <f t="shared" ca="1" si="2"/>
        <v>-5.621034793686102E-2</v>
      </c>
      <c r="J8" s="17">
        <f t="shared" ca="1" si="2"/>
        <v>5.1996145135653163E-2</v>
      </c>
      <c r="K8" s="55">
        <f t="shared" ca="1" si="3"/>
        <v>-0.10820649307251418</v>
      </c>
      <c r="L8" s="18"/>
      <c r="M8" s="18"/>
      <c r="N8" s="18"/>
      <c r="Q8" s="33">
        <f t="shared" ref="Q8:Q10" ca="1" si="15">G8*(N$7-O$7)</f>
        <v>3.4533168494613306E-4</v>
      </c>
      <c r="R8" s="19">
        <f t="shared" ca="1" si="9"/>
        <v>-1.5148909030151985E-2</v>
      </c>
      <c r="S8" s="19">
        <f t="shared" ref="S8:S10" ca="1" si="16">H8*(N$7-O$7)</f>
        <v>2.1065232781714125E-4</v>
      </c>
      <c r="V8" s="22">
        <f t="shared" ca="1" si="14"/>
        <v>0.30434782608695649</v>
      </c>
      <c r="W8" s="22">
        <f t="shared" ca="1" si="14"/>
        <v>0.21052631578947367</v>
      </c>
      <c r="X8" s="22"/>
      <c r="Y8" s="57">
        <f t="shared" ref="Y8:Y10" ca="1" si="17">H8*(O$7-U$4)</f>
        <v>1.6662266947350263E-3</v>
      </c>
      <c r="Z8" s="36">
        <f ca="1">L$7*(V8-W8)*(J8-O$7)</f>
        <v>-9.1346982099689967E-4</v>
      </c>
      <c r="AA8" s="14">
        <f t="shared" ca="1" si="11"/>
        <v>-1.5148909030151985E-2</v>
      </c>
      <c r="AC8" s="61">
        <f t="shared" ca="1" si="12"/>
        <v>5.4352094443236773E-4</v>
      </c>
      <c r="AD8" s="62">
        <f t="shared" ca="1" si="13"/>
        <v>-1.5148909030151985E-2</v>
      </c>
    </row>
    <row r="9" spans="1:30" x14ac:dyDescent="0.55000000000000004">
      <c r="A9" t="s">
        <v>25</v>
      </c>
      <c r="B9" t="s">
        <v>29</v>
      </c>
      <c r="C9" s="16" t="s">
        <v>30</v>
      </c>
      <c r="D9" s="16">
        <f t="shared" ca="1" si="5"/>
        <v>10</v>
      </c>
      <c r="E9" s="16">
        <f t="shared" ca="1" si="0"/>
        <v>6</v>
      </c>
      <c r="F9" s="17">
        <f t="shared" ca="1" si="6"/>
        <v>0.2</v>
      </c>
      <c r="G9" s="17">
        <f t="shared" ca="1" si="1"/>
        <v>0.13043478260869565</v>
      </c>
      <c r="H9" s="55">
        <f t="shared" ca="1" si="7"/>
        <v>6.9565217391304363E-2</v>
      </c>
      <c r="I9" s="17">
        <f t="shared" ca="1" si="2"/>
        <v>-6.024667359458296E-2</v>
      </c>
      <c r="J9" s="17">
        <f t="shared" ca="1" si="2"/>
        <v>8.750243153284297E-2</v>
      </c>
      <c r="K9" s="55">
        <f t="shared" ca="1" si="3"/>
        <v>-0.14774910512742592</v>
      </c>
      <c r="L9" s="18"/>
      <c r="M9" s="18"/>
      <c r="N9" s="18"/>
      <c r="Q9" s="33">
        <f t="shared" ca="1" si="15"/>
        <v>5.1799752741919964E-4</v>
      </c>
      <c r="R9" s="19">
        <f t="shared" ca="1" si="9"/>
        <v>-2.9549821025485187E-2</v>
      </c>
      <c r="S9" s="19">
        <f t="shared" ca="1" si="16"/>
        <v>2.7626534795690649E-4</v>
      </c>
      <c r="V9" s="22">
        <f t="shared" ca="1" si="14"/>
        <v>0.43478260869565211</v>
      </c>
      <c r="W9" s="22">
        <f t="shared" ca="1" si="14"/>
        <v>0.31578947368421051</v>
      </c>
      <c r="X9" s="22"/>
      <c r="Y9" s="57">
        <f t="shared" ca="1" si="17"/>
        <v>2.1852153373574114E-3</v>
      </c>
      <c r="Z9" s="36">
        <f ca="1">L$7*(V9-W9)*(J9-O$7)</f>
        <v>7.8495490222238299E-4</v>
      </c>
      <c r="AA9" s="14">
        <f t="shared" ca="1" si="11"/>
        <v>-2.9549821025485187E-2</v>
      </c>
      <c r="AC9" s="61">
        <f t="shared" ca="1" si="12"/>
        <v>3.1828168853323467E-3</v>
      </c>
      <c r="AD9" s="62">
        <f t="shared" ca="1" si="13"/>
        <v>-2.9549821025485187E-2</v>
      </c>
    </row>
    <row r="10" spans="1:30" x14ac:dyDescent="0.55000000000000004">
      <c r="A10" t="s">
        <v>25</v>
      </c>
      <c r="B10" t="s">
        <v>29</v>
      </c>
      <c r="C10" s="16" t="s">
        <v>31</v>
      </c>
      <c r="D10" s="16">
        <f t="shared" ca="1" si="5"/>
        <v>1</v>
      </c>
      <c r="E10" s="16">
        <f t="shared" ca="1" si="0"/>
        <v>5</v>
      </c>
      <c r="F10" s="17">
        <f t="shared" ca="1" si="6"/>
        <v>0.02</v>
      </c>
      <c r="G10" s="17">
        <f t="shared" ca="1" si="1"/>
        <v>0.10869565217391304</v>
      </c>
      <c r="H10" s="55">
        <f t="shared" ca="1" si="7"/>
        <v>-8.8695652173913037E-2</v>
      </c>
      <c r="I10" s="17">
        <f t="shared" ca="1" si="2"/>
        <v>-9.8924710367420329E-2</v>
      </c>
      <c r="J10" s="17">
        <f t="shared" ca="1" si="2"/>
        <v>5.452944198013121E-2</v>
      </c>
      <c r="K10" s="55">
        <f t="shared" ca="1" si="3"/>
        <v>-0.15345415234755155</v>
      </c>
      <c r="L10" s="18"/>
      <c r="M10" s="18"/>
      <c r="N10" s="18"/>
      <c r="Q10" s="33">
        <f t="shared" ca="1" si="15"/>
        <v>4.3166460618266635E-4</v>
      </c>
      <c r="R10" s="19">
        <f t="shared" ca="1" si="9"/>
        <v>-3.069083046951031E-3</v>
      </c>
      <c r="S10" s="19">
        <f t="shared" ca="1" si="16"/>
        <v>-3.5223831864505571E-4</v>
      </c>
      <c r="V10" s="22">
        <f t="shared" ca="1" si="14"/>
        <v>4.3478260869565209E-2</v>
      </c>
      <c r="W10" s="22">
        <f t="shared" ca="1" si="14"/>
        <v>0.26315789473684209</v>
      </c>
      <c r="X10" s="22"/>
      <c r="Y10" s="57">
        <f t="shared" ca="1" si="17"/>
        <v>-2.7861495551306987E-3</v>
      </c>
      <c r="Z10" s="36">
        <f ca="1">L$7*(V10-W10)*(J10-O$7)</f>
        <v>1.8828598535314933E-3</v>
      </c>
      <c r="AA10" s="14">
        <f t="shared" ca="1" si="11"/>
        <v>-3.069083046951031E-3</v>
      </c>
      <c r="AC10" s="61">
        <f t="shared" ca="1" si="12"/>
        <v>-1.1335307162973502E-3</v>
      </c>
      <c r="AD10" s="62">
        <f t="shared" ca="1" si="13"/>
        <v>-3.069083046951031E-3</v>
      </c>
    </row>
    <row r="11" spans="1:30" x14ac:dyDescent="0.55000000000000004">
      <c r="L11" s="18"/>
      <c r="M11" s="18"/>
      <c r="N11" s="18"/>
    </row>
    <row r="12" spans="1:30" s="23" customFormat="1" ht="11.7" x14ac:dyDescent="0.45">
      <c r="C12" s="24" t="s">
        <v>32</v>
      </c>
      <c r="D12" s="24">
        <f ca="1">SUM(D3:D11)</f>
        <v>50</v>
      </c>
      <c r="E12" s="24">
        <f ca="1">SUM(E3:E11)</f>
        <v>46</v>
      </c>
      <c r="F12" s="25">
        <f ca="1">SUM(F3:F11)</f>
        <v>1</v>
      </c>
      <c r="G12" s="25">
        <f ca="1">SUM(G3:G11)</f>
        <v>0.99999999999999989</v>
      </c>
      <c r="H12" s="25"/>
      <c r="I12" s="25">
        <f ca="1">SUMPRODUCT(F3:F10,I3:I10)</f>
        <v>-3.8343062555072596E-2</v>
      </c>
      <c r="J12" s="25">
        <f ca="1">SUMPRODUCT(G3:G10,J3:J10)</f>
        <v>4.1749438806190496E-2</v>
      </c>
      <c r="K12" s="25"/>
      <c r="L12" s="26">
        <f ca="1">SUM(L3:L11)</f>
        <v>1</v>
      </c>
      <c r="M12" s="26">
        <f ca="1">SUM(M3:M11)</f>
        <v>1</v>
      </c>
      <c r="N12" s="26"/>
      <c r="O12" s="26"/>
      <c r="P12" s="34">
        <f ca="1">SUM(P3:P11)</f>
        <v>2.5129976379610229E-3</v>
      </c>
      <c r="Q12" s="27">
        <f ca="1">SUM(Q3:Q11)</f>
        <v>1.2456022572789271E-2</v>
      </c>
      <c r="R12" s="27">
        <f ca="1">SUM(R3:R11)</f>
        <v>-9.4382744916340688E-2</v>
      </c>
      <c r="S12" s="27">
        <f ca="1">SUM(S3:S11)</f>
        <v>-6.7877665567269839E-4</v>
      </c>
      <c r="T12" s="24"/>
      <c r="U12" s="24"/>
      <c r="V12" s="35"/>
      <c r="W12" s="35"/>
      <c r="X12" s="38">
        <f ca="1">SUM(X3:X10)</f>
        <v>2.5129976379610229E-3</v>
      </c>
      <c r="Y12" s="38">
        <f ca="1">SUM(Y3:Y11)</f>
        <v>2.5129976379610233E-3</v>
      </c>
      <c r="Z12" s="38">
        <f ca="1">SUM(Z3:Z11)</f>
        <v>1.1777245917116576E-2</v>
      </c>
      <c r="AA12" s="38">
        <f ca="1">SUM(AA3:AA11)</f>
        <v>-9.4382744916340688E-2</v>
      </c>
      <c r="AC12" s="64">
        <f ca="1">SUM(AC3:AC11)</f>
        <v>1.4290243555077601E-2</v>
      </c>
      <c r="AD12" s="64">
        <f ca="1">SUM(AD3:AD11)</f>
        <v>-9.4382744916340688E-2</v>
      </c>
    </row>
    <row r="13" spans="1:30" x14ac:dyDescent="0.55000000000000004">
      <c r="J13" s="25"/>
      <c r="K13" s="40"/>
      <c r="P13" s="33"/>
      <c r="Q13" s="33"/>
    </row>
    <row r="14" spans="1:30" s="42" customFormat="1" ht="20.399999999999999" x14ac:dyDescent="0.75">
      <c r="A14" s="42" t="s">
        <v>32</v>
      </c>
      <c r="C14" s="43"/>
      <c r="D14" s="43"/>
      <c r="E14" s="43"/>
      <c r="F14" s="44"/>
      <c r="G14" s="44"/>
      <c r="H14" s="44"/>
      <c r="I14" s="44"/>
      <c r="J14" s="52">
        <f ca="1">I12-J12</f>
        <v>-8.0092501361263085E-2</v>
      </c>
      <c r="K14" s="44"/>
      <c r="L14" s="45"/>
      <c r="M14" s="45"/>
      <c r="N14" s="45"/>
      <c r="O14" s="46"/>
      <c r="P14" s="47"/>
      <c r="Q14" s="47"/>
      <c r="R14" s="47"/>
      <c r="S14" s="53">
        <f ca="1">SUM(P12:S12)</f>
        <v>-8.0092501361263099E-2</v>
      </c>
      <c r="T14" s="43"/>
      <c r="U14" s="43"/>
      <c r="V14" s="48"/>
      <c r="W14" s="48"/>
      <c r="X14" s="48"/>
      <c r="Y14" s="37"/>
      <c r="Z14" s="49"/>
      <c r="AA14" s="54">
        <f ca="1">SUM(Y12:AA12)</f>
        <v>-8.0092501361263085E-2</v>
      </c>
      <c r="AC14" s="65"/>
      <c r="AD14" s="66">
        <f ca="1">SUM(AC12:AD12)</f>
        <v>-8.0092501361263085E-2</v>
      </c>
    </row>
    <row r="15" spans="1:30" x14ac:dyDescent="0.55000000000000004">
      <c r="L15" s="18"/>
      <c r="M15" s="18"/>
      <c r="N15" s="18"/>
      <c r="U15" s="21"/>
    </row>
    <row r="16" spans="1:30" x14ac:dyDescent="0.55000000000000004">
      <c r="L16" s="18"/>
      <c r="M16" s="18"/>
      <c r="N16" s="18"/>
      <c r="Q16" s="33"/>
    </row>
    <row r="17" spans="1:30" x14ac:dyDescent="0.55000000000000004">
      <c r="L17" s="18"/>
      <c r="M17" s="18"/>
      <c r="N17" s="18"/>
      <c r="AA17" s="41"/>
    </row>
    <row r="18" spans="1:30" x14ac:dyDescent="0.55000000000000004">
      <c r="L18" s="18"/>
      <c r="M18" s="18"/>
      <c r="N18" s="18"/>
    </row>
    <row r="19" spans="1:30" x14ac:dyDescent="0.55000000000000004">
      <c r="L19" s="18"/>
      <c r="M19" s="18"/>
      <c r="N19" s="18"/>
      <c r="AA19" s="15" t="s">
        <v>41</v>
      </c>
    </row>
    <row r="20" spans="1:30" x14ac:dyDescent="0.55000000000000004">
      <c r="L20" s="18"/>
      <c r="M20" s="18"/>
      <c r="N20" s="18"/>
      <c r="AD20" s="63" t="s">
        <v>42</v>
      </c>
    </row>
    <row r="21" spans="1:30" s="23" customFormat="1" x14ac:dyDescent="0.55000000000000004">
      <c r="C21" s="24"/>
      <c r="D21" s="24"/>
      <c r="E21" s="24"/>
      <c r="F21" s="25"/>
      <c r="G21" s="25"/>
      <c r="H21" s="25"/>
      <c r="I21" s="25"/>
      <c r="J21" s="17"/>
      <c r="K21" s="25"/>
      <c r="L21" s="26"/>
      <c r="M21" s="26"/>
      <c r="N21" s="26"/>
      <c r="O21" s="26"/>
      <c r="P21" s="27"/>
      <c r="Q21" s="26"/>
      <c r="R21" s="26"/>
      <c r="S21" s="26"/>
      <c r="T21" s="24"/>
      <c r="U21" s="24"/>
      <c r="V21" s="28"/>
      <c r="W21" s="28"/>
      <c r="X21" s="28"/>
      <c r="Y21" s="37"/>
      <c r="Z21" s="37"/>
      <c r="AA21" s="37"/>
      <c r="AC21" s="67"/>
      <c r="AD21" s="67"/>
    </row>
    <row r="22" spans="1:30" x14ac:dyDescent="0.55000000000000004">
      <c r="J22" s="25"/>
    </row>
    <row r="23" spans="1:30" x14ac:dyDescent="0.55000000000000004">
      <c r="A23" s="9"/>
      <c r="B23" s="9"/>
      <c r="C23" s="10"/>
      <c r="D23" s="10"/>
      <c r="E23" s="10"/>
      <c r="F23" s="30"/>
      <c r="G23" s="30"/>
      <c r="H23" s="30"/>
      <c r="I23" s="30"/>
      <c r="K23" s="30"/>
      <c r="L23" s="31"/>
      <c r="M23" s="31"/>
      <c r="N23" s="31"/>
      <c r="O23" s="31"/>
      <c r="P23" s="32"/>
      <c r="Q23" s="31"/>
      <c r="R23" s="31"/>
      <c r="S23" s="31"/>
      <c r="T23" s="10"/>
      <c r="U23" s="10"/>
    </row>
    <row r="24" spans="1:30" x14ac:dyDescent="0.55000000000000004">
      <c r="J24" s="30"/>
      <c r="L24" s="18"/>
      <c r="M24" s="18"/>
      <c r="N24" s="18"/>
      <c r="U24" s="21"/>
    </row>
    <row r="25" spans="1:30" x14ac:dyDescent="0.55000000000000004">
      <c r="L25" s="18"/>
      <c r="M25" s="18"/>
      <c r="N25" s="18"/>
      <c r="U25" s="21"/>
    </row>
    <row r="26" spans="1:30" x14ac:dyDescent="0.55000000000000004">
      <c r="L26" s="18"/>
      <c r="M26" s="18"/>
      <c r="N26" s="18"/>
      <c r="U26" s="21"/>
    </row>
    <row r="27" spans="1:30" x14ac:dyDescent="0.55000000000000004">
      <c r="L27" s="18"/>
      <c r="M27" s="18"/>
      <c r="N27" s="18"/>
      <c r="U27" s="21"/>
    </row>
    <row r="28" spans="1:30" x14ac:dyDescent="0.55000000000000004">
      <c r="L28" s="18"/>
      <c r="M28" s="18"/>
      <c r="N28" s="18"/>
    </row>
    <row r="29" spans="1:30" x14ac:dyDescent="0.55000000000000004">
      <c r="L29" s="18"/>
      <c r="M29" s="18"/>
      <c r="N29" s="18"/>
    </row>
    <row r="30" spans="1:30" x14ac:dyDescent="0.55000000000000004">
      <c r="L30" s="18"/>
      <c r="M30" s="18"/>
      <c r="N30" s="18"/>
    </row>
    <row r="31" spans="1:30" x14ac:dyDescent="0.55000000000000004">
      <c r="L31" s="18"/>
      <c r="M31" s="18"/>
      <c r="N31" s="18"/>
    </row>
    <row r="32" spans="1:30" x14ac:dyDescent="0.55000000000000004">
      <c r="L32" s="18"/>
      <c r="M32" s="18"/>
      <c r="N32" s="18"/>
    </row>
    <row r="33" spans="1:21" x14ac:dyDescent="0.55000000000000004">
      <c r="A33" s="23"/>
      <c r="B33" s="23"/>
      <c r="C33" s="24"/>
      <c r="D33" s="24"/>
      <c r="E33" s="24"/>
      <c r="F33" s="25"/>
      <c r="G33" s="25"/>
      <c r="H33" s="25"/>
      <c r="I33" s="25"/>
      <c r="K33" s="25"/>
      <c r="L33" s="26"/>
      <c r="M33" s="26"/>
      <c r="N33" s="26"/>
      <c r="O33" s="26"/>
      <c r="P33" s="27"/>
      <c r="Q33" s="26"/>
      <c r="R33" s="26"/>
      <c r="S33" s="26"/>
      <c r="T33" s="24"/>
      <c r="U33" s="24"/>
    </row>
    <row r="34" spans="1:21" x14ac:dyDescent="0.55000000000000004">
      <c r="J34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EB89-B800-4132-9FCE-3C79108FC813}">
  <dimension ref="A1:AD34"/>
  <sheetViews>
    <sheetView workbookViewId="0"/>
  </sheetViews>
  <sheetFormatPr defaultColWidth="10.41796875" defaultRowHeight="14.4" x14ac:dyDescent="0.55000000000000004"/>
  <cols>
    <col min="1" max="1" width="13" customWidth="1"/>
    <col min="2" max="2" width="7.83984375" bestFit="1" customWidth="1"/>
    <col min="3" max="3" width="11" style="16" customWidth="1"/>
    <col min="4" max="4" width="4.26171875" style="16" hidden="1" customWidth="1"/>
    <col min="5" max="5" width="2.68359375" style="16" hidden="1" customWidth="1"/>
    <col min="6" max="7" width="7.578125" style="17" bestFit="1" customWidth="1"/>
    <col min="8" max="8" width="13.578125" style="17" bestFit="1" customWidth="1"/>
    <col min="9" max="9" width="7" style="17" customWidth="1"/>
    <col min="10" max="10" width="10" style="17" bestFit="1" customWidth="1"/>
    <col min="11" max="11" width="12.83984375" style="17" bestFit="1" customWidth="1"/>
    <col min="12" max="12" width="23.41796875" style="29" bestFit="1" customWidth="1"/>
    <col min="13" max="13" width="11.26171875" style="29" bestFit="1" customWidth="1"/>
    <col min="14" max="14" width="7" style="29" bestFit="1" customWidth="1"/>
    <col min="15" max="15" width="7" style="19" bestFit="1" customWidth="1"/>
    <col min="16" max="16" width="10.41796875" style="20" bestFit="1"/>
    <col min="17" max="17" width="9.26171875" style="19" bestFit="1" customWidth="1"/>
    <col min="18" max="18" width="11.83984375" style="19" bestFit="1" customWidth="1"/>
    <col min="19" max="19" width="11.26171875" style="33" bestFit="1" customWidth="1"/>
    <col min="20" max="20" width="5.83984375" style="16" bestFit="1" customWidth="1"/>
    <col min="21" max="21" width="9.26171875" style="16" bestFit="1" customWidth="1"/>
    <col min="22" max="22" width="24.41796875" style="14" bestFit="1" customWidth="1"/>
    <col min="23" max="23" width="12.41796875" style="14" customWidth="1"/>
    <col min="24" max="24" width="10.26171875" style="14" customWidth="1"/>
    <col min="25" max="25" width="12.41796875" style="58" bestFit="1" customWidth="1"/>
    <col min="26" max="26" width="11.41796875" style="15" bestFit="1" customWidth="1"/>
    <col min="27" max="27" width="16" style="15" customWidth="1"/>
    <col min="29" max="29" width="27.15625" style="63" bestFit="1" customWidth="1"/>
    <col min="30" max="30" width="27.41796875" style="63" bestFit="1" customWidth="1"/>
  </cols>
  <sheetData>
    <row r="1" spans="1:30" s="1" customFormat="1" ht="18.3" x14ac:dyDescent="0.7">
      <c r="A1" s="1" t="s">
        <v>51</v>
      </c>
      <c r="C1" s="2" t="s">
        <v>0</v>
      </c>
      <c r="D1" s="2"/>
      <c r="E1" s="2"/>
      <c r="F1" s="3"/>
      <c r="G1" s="3"/>
      <c r="H1" s="3"/>
      <c r="I1" s="3"/>
      <c r="J1" s="3"/>
      <c r="K1" s="3"/>
      <c r="L1" s="4" t="s">
        <v>1</v>
      </c>
      <c r="M1" s="4"/>
      <c r="N1" s="4"/>
      <c r="O1" s="5"/>
      <c r="P1" s="6"/>
      <c r="Q1" s="5" t="s">
        <v>2</v>
      </c>
      <c r="R1" s="5"/>
      <c r="S1" s="68"/>
      <c r="T1" s="2"/>
      <c r="U1" s="2"/>
      <c r="V1" s="7" t="s">
        <v>38</v>
      </c>
      <c r="W1" s="7"/>
      <c r="X1" s="7"/>
      <c r="Y1" s="37"/>
      <c r="Z1" s="8"/>
      <c r="AA1" s="8"/>
      <c r="AC1" s="59" t="s">
        <v>37</v>
      </c>
      <c r="AD1" s="59"/>
    </row>
    <row r="2" spans="1:30" s="9" customFormat="1" ht="18.3" x14ac:dyDescent="0.7">
      <c r="A2" s="9" t="s">
        <v>3</v>
      </c>
      <c r="B2" s="9" t="s">
        <v>4</v>
      </c>
      <c r="C2" s="10" t="s">
        <v>5</v>
      </c>
      <c r="D2" s="10"/>
      <c r="E2" s="10"/>
      <c r="F2" s="11" t="s">
        <v>6</v>
      </c>
      <c r="G2" s="11" t="s">
        <v>7</v>
      </c>
      <c r="H2" s="11" t="s">
        <v>40</v>
      </c>
      <c r="I2" s="11" t="s">
        <v>8</v>
      </c>
      <c r="J2" s="11" t="s">
        <v>20</v>
      </c>
      <c r="K2" s="11" t="s">
        <v>39</v>
      </c>
      <c r="L2" s="12" t="s">
        <v>9</v>
      </c>
      <c r="M2" s="12" t="s">
        <v>10</v>
      </c>
      <c r="N2" s="12" t="s">
        <v>11</v>
      </c>
      <c r="O2" s="12" t="s">
        <v>12</v>
      </c>
      <c r="P2" s="13" t="s">
        <v>13</v>
      </c>
      <c r="Q2" s="12" t="s">
        <v>2</v>
      </c>
      <c r="R2" s="12" t="s">
        <v>35</v>
      </c>
      <c r="S2" s="69" t="s">
        <v>36</v>
      </c>
      <c r="T2" s="10"/>
      <c r="U2" s="10"/>
      <c r="V2" s="50" t="s">
        <v>14</v>
      </c>
      <c r="W2" s="50" t="s">
        <v>15</v>
      </c>
      <c r="X2" s="50" t="s">
        <v>34</v>
      </c>
      <c r="Y2" s="56" t="s">
        <v>34</v>
      </c>
      <c r="Z2" s="51" t="s">
        <v>33</v>
      </c>
      <c r="AA2" s="51" t="s">
        <v>35</v>
      </c>
      <c r="AC2" s="60" t="s">
        <v>34</v>
      </c>
      <c r="AD2" s="60" t="s">
        <v>33</v>
      </c>
    </row>
    <row r="3" spans="1:30" x14ac:dyDescent="0.55000000000000004">
      <c r="A3" t="s">
        <v>16</v>
      </c>
      <c r="B3" t="s">
        <v>17</v>
      </c>
      <c r="C3" s="16" t="s">
        <v>18</v>
      </c>
      <c r="D3" s="16">
        <f ca="1">RANDBETWEEN(0,10)</f>
        <v>0</v>
      </c>
      <c r="E3" s="16">
        <f t="shared" ref="E3:E10" ca="1" si="0">RANDBETWEEN(0,10)</f>
        <v>2</v>
      </c>
      <c r="F3" s="17">
        <v>0.2</v>
      </c>
      <c r="G3" s="17">
        <v>0.2</v>
      </c>
      <c r="H3" s="55">
        <f>F3-G3</f>
        <v>0</v>
      </c>
      <c r="I3" s="17">
        <v>-0.02</v>
      </c>
      <c r="J3" s="17">
        <v>-0.02</v>
      </c>
      <c r="K3" s="55">
        <f t="shared" ref="K3:K10" si="1">I3-J3</f>
        <v>0</v>
      </c>
      <c r="L3" s="18">
        <f>SUM(F3:F6)</f>
        <v>0.52</v>
      </c>
      <c r="M3" s="18">
        <f>SUM(G3:G6)</f>
        <v>0.60000000000000009</v>
      </c>
      <c r="N3" s="18">
        <f>SUMPRODUCT(F3:F6,J3:J6)/SUM(F3:F6)</f>
        <v>4.6153846153846149E-3</v>
      </c>
      <c r="O3" s="19">
        <f>SUMPRODUCT(G3:G6,J3:J6)/SUM(G3:G6)</f>
        <v>2.6666666666666661E-3</v>
      </c>
      <c r="P3" s="20">
        <f>(L3-M3)*(O3-U$4)</f>
        <v>1.2586666666666679E-3</v>
      </c>
      <c r="Q3" s="33">
        <f>G3*(N$3-O$3)</f>
        <v>3.897435897435898E-4</v>
      </c>
      <c r="R3" s="19">
        <f>F3*(I3-J3)</f>
        <v>0</v>
      </c>
      <c r="S3" s="33">
        <f>H3*(N$3-O$3)</f>
        <v>0</v>
      </c>
      <c r="T3" s="16" t="s">
        <v>8</v>
      </c>
      <c r="U3" s="39">
        <f>SUMPRODUCT(F3:F11,I3:I11)</f>
        <v>8.4000000000000012E-3</v>
      </c>
      <c r="V3" s="22">
        <f t="shared" ref="V3:W6" si="2">F3/SUM(F$3:F$6)</f>
        <v>0.38461538461538464</v>
      </c>
      <c r="W3" s="22">
        <f t="shared" si="2"/>
        <v>0.33333333333333331</v>
      </c>
      <c r="X3" s="22">
        <f>(L3-M3)*(O3-U$4)</f>
        <v>1.2586666666666679E-3</v>
      </c>
      <c r="Y3" s="57">
        <f>H3*(O$3-U$4)</f>
        <v>0</v>
      </c>
      <c r="Z3" s="36">
        <f>L$3*(V3-W3)*(J3-O$3)</f>
        <v>-6.0444444444444499E-4</v>
      </c>
      <c r="AA3" s="14">
        <f>F3*(I3-J3)</f>
        <v>0</v>
      </c>
      <c r="AC3" s="61">
        <f>H3*(J3-U$4)</f>
        <v>0</v>
      </c>
      <c r="AD3" s="62">
        <f>F3*K3</f>
        <v>0</v>
      </c>
    </row>
    <row r="4" spans="1:30" x14ac:dyDescent="0.55000000000000004">
      <c r="A4" t="s">
        <v>16</v>
      </c>
      <c r="B4" t="s">
        <v>17</v>
      </c>
      <c r="C4" s="16" t="s">
        <v>19</v>
      </c>
      <c r="D4" s="16">
        <f t="shared" ref="D4:D10" ca="1" si="3">RANDBETWEEN(0,10)</f>
        <v>0</v>
      </c>
      <c r="E4" s="16">
        <f t="shared" ca="1" si="0"/>
        <v>10</v>
      </c>
      <c r="F4" s="17">
        <v>0</v>
      </c>
      <c r="G4" s="17">
        <v>0.12</v>
      </c>
      <c r="H4" s="55">
        <f t="shared" ref="H4:H10" si="4">F4-G4</f>
        <v>-0.12</v>
      </c>
      <c r="I4" s="17">
        <v>0</v>
      </c>
      <c r="J4" s="17">
        <v>0</v>
      </c>
      <c r="K4" s="55">
        <f t="shared" si="1"/>
        <v>0</v>
      </c>
      <c r="L4" s="18"/>
      <c r="M4" s="18"/>
      <c r="N4" s="18"/>
      <c r="Q4" s="33">
        <f t="shared" ref="Q4:Q6" si="5">G4*(N$3-O$3)</f>
        <v>2.3384615384615384E-4</v>
      </c>
      <c r="R4" s="19">
        <f t="shared" ref="R4:R10" si="6">F4*(I4-J4)</f>
        <v>0</v>
      </c>
      <c r="S4" s="33">
        <f t="shared" ref="S4:S6" si="7">H4*(N$3-O$3)</f>
        <v>-2.3384615384615384E-4</v>
      </c>
      <c r="T4" s="16" t="s">
        <v>20</v>
      </c>
      <c r="U4" s="39">
        <f>SUMPRODUCT(G3:G11,J3:J11)</f>
        <v>1.84E-2</v>
      </c>
      <c r="V4" s="22">
        <f t="shared" si="2"/>
        <v>0</v>
      </c>
      <c r="W4" s="22">
        <f t="shared" si="2"/>
        <v>0.19999999999999996</v>
      </c>
      <c r="X4" s="22"/>
      <c r="Y4" s="57">
        <f>H4*(O$3-U$4)</f>
        <v>1.8880000000000001E-3</v>
      </c>
      <c r="Z4" s="36">
        <f>L$3*(V4-W4)*(J4-O$3)</f>
        <v>2.7733333333333321E-4</v>
      </c>
      <c r="AA4" s="14">
        <f t="shared" ref="AA4:AA10" si="8">F4*(I4-J4)</f>
        <v>0</v>
      </c>
      <c r="AC4" s="61">
        <f t="shared" ref="AC4:AC10" si="9">H4*(J4-U$4)</f>
        <v>2.2079999999999999E-3</v>
      </c>
      <c r="AD4" s="62">
        <f t="shared" ref="AD4:AD10" si="10">F4*K4</f>
        <v>0</v>
      </c>
    </row>
    <row r="5" spans="1:30" x14ac:dyDescent="0.55000000000000004">
      <c r="A5" t="s">
        <v>16</v>
      </c>
      <c r="B5" t="s">
        <v>21</v>
      </c>
      <c r="C5" s="16" t="s">
        <v>22</v>
      </c>
      <c r="D5" s="16">
        <f t="shared" ca="1" si="3"/>
        <v>0</v>
      </c>
      <c r="E5" s="16">
        <f t="shared" ca="1" si="0"/>
        <v>3</v>
      </c>
      <c r="F5" s="17">
        <v>0.12</v>
      </c>
      <c r="G5" s="17">
        <v>0.08</v>
      </c>
      <c r="H5" s="55">
        <f t="shared" si="4"/>
        <v>3.9999999999999994E-2</v>
      </c>
      <c r="I5" s="17">
        <v>0.02</v>
      </c>
      <c r="J5" s="17">
        <v>0.02</v>
      </c>
      <c r="K5" s="55">
        <f t="shared" si="1"/>
        <v>0</v>
      </c>
      <c r="L5" s="18"/>
      <c r="M5" s="18"/>
      <c r="N5" s="18"/>
      <c r="Q5" s="33">
        <f t="shared" si="5"/>
        <v>1.5589743589743591E-4</v>
      </c>
      <c r="R5" s="19">
        <f>F5*(I5-J5)</f>
        <v>0</v>
      </c>
      <c r="S5" s="33">
        <f t="shared" si="7"/>
        <v>7.7948717948717939E-5</v>
      </c>
      <c r="T5" s="16" t="s">
        <v>23</v>
      </c>
      <c r="U5" s="39">
        <f>U3-U4</f>
        <v>-9.9999999999999985E-3</v>
      </c>
      <c r="V5" s="22">
        <f t="shared" si="2"/>
        <v>0.23076923076923075</v>
      </c>
      <c r="W5" s="22">
        <f t="shared" si="2"/>
        <v>0.1333333333333333</v>
      </c>
      <c r="X5" s="22"/>
      <c r="Y5" s="57">
        <f>H5*(O$3-U$4)</f>
        <v>-6.2933333333333331E-4</v>
      </c>
      <c r="Z5" s="36">
        <f>L$3*(V5-W5)*(J5-O$3)</f>
        <v>8.782222222222224E-4</v>
      </c>
      <c r="AA5" s="14">
        <f t="shared" si="8"/>
        <v>0</v>
      </c>
      <c r="AC5" s="61">
        <f t="shared" si="9"/>
        <v>6.4000000000000024E-5</v>
      </c>
      <c r="AD5" s="62">
        <f t="shared" si="10"/>
        <v>0</v>
      </c>
    </row>
    <row r="6" spans="1:30" x14ac:dyDescent="0.55000000000000004">
      <c r="A6" t="s">
        <v>16</v>
      </c>
      <c r="B6" t="s">
        <v>21</v>
      </c>
      <c r="C6" s="16" t="s">
        <v>24</v>
      </c>
      <c r="D6" s="16">
        <f t="shared" ca="1" si="3"/>
        <v>4</v>
      </c>
      <c r="E6" s="16">
        <f t="shared" ca="1" si="0"/>
        <v>6</v>
      </c>
      <c r="F6" s="17">
        <v>0.2</v>
      </c>
      <c r="G6" s="17">
        <v>0.2</v>
      </c>
      <c r="H6" s="55">
        <f t="shared" si="4"/>
        <v>0</v>
      </c>
      <c r="I6" s="17">
        <v>0.02</v>
      </c>
      <c r="J6" s="17">
        <v>0.02</v>
      </c>
      <c r="K6" s="55">
        <f t="shared" si="1"/>
        <v>0</v>
      </c>
      <c r="L6" s="18"/>
      <c r="M6" s="18"/>
      <c r="N6" s="18"/>
      <c r="Q6" s="33">
        <f t="shared" si="5"/>
        <v>3.897435897435898E-4</v>
      </c>
      <c r="R6" s="19">
        <f t="shared" si="6"/>
        <v>0</v>
      </c>
      <c r="S6" s="33">
        <f t="shared" si="7"/>
        <v>0</v>
      </c>
      <c r="U6" s="21"/>
      <c r="V6" s="22">
        <f t="shared" si="2"/>
        <v>0.38461538461538464</v>
      </c>
      <c r="W6" s="22">
        <f t="shared" si="2"/>
        <v>0.33333333333333331</v>
      </c>
      <c r="X6" s="22"/>
      <c r="Y6" s="57">
        <f>H6*(O$3-U$4)</f>
        <v>0</v>
      </c>
      <c r="Z6" s="36">
        <f>L$3*(V6-W6)*(J6-O$3)</f>
        <v>4.6222222222222259E-4</v>
      </c>
      <c r="AA6" s="14">
        <f t="shared" si="8"/>
        <v>0</v>
      </c>
      <c r="AC6" s="61">
        <f t="shared" si="9"/>
        <v>0</v>
      </c>
      <c r="AD6" s="62">
        <f t="shared" si="10"/>
        <v>0</v>
      </c>
    </row>
    <row r="7" spans="1:30" x14ac:dyDescent="0.55000000000000004">
      <c r="A7" t="s">
        <v>25</v>
      </c>
      <c r="B7" t="s">
        <v>21</v>
      </c>
      <c r="C7" s="16" t="s">
        <v>26</v>
      </c>
      <c r="D7" s="16">
        <f t="shared" ca="1" si="3"/>
        <v>8</v>
      </c>
      <c r="E7" s="16">
        <f t="shared" ca="1" si="0"/>
        <v>0</v>
      </c>
      <c r="F7" s="17">
        <v>0.16</v>
      </c>
      <c r="G7" s="17">
        <v>0.12</v>
      </c>
      <c r="H7" s="55">
        <f t="shared" si="4"/>
        <v>4.0000000000000008E-2</v>
      </c>
      <c r="I7" s="17">
        <v>0.04</v>
      </c>
      <c r="J7" s="17">
        <v>0.04</v>
      </c>
      <c r="K7" s="55">
        <f t="shared" si="1"/>
        <v>0</v>
      </c>
      <c r="L7" s="18">
        <f>SUM(F7:F10)</f>
        <v>0.48000000000000004</v>
      </c>
      <c r="M7" s="18">
        <f>SUM(G7:G10)</f>
        <v>0.39999999999999997</v>
      </c>
      <c r="N7" s="18">
        <f>SUMPRODUCT(F7:F10,J7:J10)/SUM(F7:F10)</f>
        <v>1.2500000000000002E-2</v>
      </c>
      <c r="O7" s="19">
        <f>SUMPRODUCT(G7:G10,J7:J10)/SUM(G7:G10)</f>
        <v>4.2000000000000003E-2</v>
      </c>
      <c r="P7" s="20">
        <f>(L7-M7)*(O7-U$4)</f>
        <v>1.8880000000000019E-3</v>
      </c>
      <c r="Q7" s="33">
        <f>G7*(N$7-O$7)</f>
        <v>-3.5399999999999997E-3</v>
      </c>
      <c r="R7" s="19">
        <f t="shared" si="6"/>
        <v>0</v>
      </c>
      <c r="S7" s="33">
        <f>H7*(N$7-O$7)</f>
        <v>-1.1800000000000001E-3</v>
      </c>
      <c r="V7" s="22">
        <f t="shared" ref="V7:W10" si="11">F7/SUM(F$7:F$10)</f>
        <v>0.33333333333333331</v>
      </c>
      <c r="W7" s="22">
        <f t="shared" si="11"/>
        <v>0.3</v>
      </c>
      <c r="X7" s="22">
        <f>(L7-M7)*(O7-U$4)</f>
        <v>1.8880000000000019E-3</v>
      </c>
      <c r="Y7" s="57">
        <f>H7*(O$7-U$4)</f>
        <v>9.4400000000000029E-4</v>
      </c>
      <c r="Z7" s="36">
        <f>L$7*(V7-W7)*(J7-O$7)</f>
        <v>-3.2000000000000019E-5</v>
      </c>
      <c r="AA7" s="14">
        <f t="shared" si="8"/>
        <v>0</v>
      </c>
      <c r="AC7" s="61">
        <f t="shared" si="9"/>
        <v>8.6400000000000018E-4</v>
      </c>
      <c r="AD7" s="62">
        <f t="shared" si="10"/>
        <v>0</v>
      </c>
    </row>
    <row r="8" spans="1:30" x14ac:dyDescent="0.55000000000000004">
      <c r="A8" t="s">
        <v>25</v>
      </c>
      <c r="B8" t="s">
        <v>27</v>
      </c>
      <c r="C8" s="16" t="s">
        <v>28</v>
      </c>
      <c r="D8" s="16">
        <f t="shared" ca="1" si="3"/>
        <v>0</v>
      </c>
      <c r="E8" s="16">
        <f t="shared" ca="1" si="0"/>
        <v>0</v>
      </c>
      <c r="F8" s="17">
        <v>0.04</v>
      </c>
      <c r="G8" s="17">
        <v>0.24</v>
      </c>
      <c r="H8" s="55">
        <f t="shared" si="4"/>
        <v>-0.19999999999999998</v>
      </c>
      <c r="I8" s="17">
        <v>0.05</v>
      </c>
      <c r="J8" s="17">
        <v>0.05</v>
      </c>
      <c r="K8" s="55">
        <f t="shared" si="1"/>
        <v>0</v>
      </c>
      <c r="L8" s="18"/>
      <c r="M8" s="18"/>
      <c r="N8" s="18"/>
      <c r="Q8" s="33">
        <f t="shared" ref="Q8:Q10" si="12">G8*(N$7-O$7)</f>
        <v>-7.0799999999999995E-3</v>
      </c>
      <c r="R8" s="19">
        <f t="shared" si="6"/>
        <v>0</v>
      </c>
      <c r="S8" s="33">
        <f t="shared" ref="S8:S10" si="13">H8*(N$7-O$7)</f>
        <v>5.899999999999999E-3</v>
      </c>
      <c r="V8" s="22">
        <f t="shared" si="11"/>
        <v>8.3333333333333329E-2</v>
      </c>
      <c r="W8" s="22">
        <f t="shared" si="11"/>
        <v>0.6</v>
      </c>
      <c r="X8" s="22"/>
      <c r="Y8" s="57">
        <f t="shared" ref="Y8:Y10" si="14">H8*(O$7-U$4)</f>
        <v>-4.7200000000000002E-3</v>
      </c>
      <c r="Z8" s="36">
        <f>L$7*(V8-W8)*(J8-O$7)</f>
        <v>-1.9840000000000001E-3</v>
      </c>
      <c r="AA8" s="14">
        <f t="shared" si="8"/>
        <v>0</v>
      </c>
      <c r="AC8" s="61">
        <f t="shared" si="9"/>
        <v>-6.3200000000000001E-3</v>
      </c>
      <c r="AD8" s="62">
        <f t="shared" si="10"/>
        <v>0</v>
      </c>
    </row>
    <row r="9" spans="1:30" x14ac:dyDescent="0.55000000000000004">
      <c r="A9" t="s">
        <v>25</v>
      </c>
      <c r="B9" t="s">
        <v>29</v>
      </c>
      <c r="C9" s="16" t="s">
        <v>30</v>
      </c>
      <c r="D9" s="16">
        <f t="shared" ca="1" si="3"/>
        <v>2</v>
      </c>
      <c r="E9" s="16">
        <f t="shared" ca="1" si="0"/>
        <v>1</v>
      </c>
      <c r="F9" s="17">
        <v>0.08</v>
      </c>
      <c r="G9" s="17">
        <v>0</v>
      </c>
      <c r="H9" s="55">
        <f t="shared" si="4"/>
        <v>0.08</v>
      </c>
      <c r="I9" s="17">
        <v>-0.03</v>
      </c>
      <c r="J9" s="17">
        <v>-0.03</v>
      </c>
      <c r="K9" s="55">
        <f t="shared" si="1"/>
        <v>0</v>
      </c>
      <c r="L9" s="18"/>
      <c r="M9" s="18"/>
      <c r="N9" s="18"/>
      <c r="Q9" s="33">
        <f t="shared" si="12"/>
        <v>0</v>
      </c>
      <c r="R9" s="19">
        <f t="shared" si="6"/>
        <v>0</v>
      </c>
      <c r="S9" s="33">
        <f t="shared" si="13"/>
        <v>-2.3600000000000001E-3</v>
      </c>
      <c r="V9" s="22">
        <f t="shared" si="11"/>
        <v>0.16666666666666666</v>
      </c>
      <c r="W9" s="22">
        <f t="shared" si="11"/>
        <v>0</v>
      </c>
      <c r="X9" s="22"/>
      <c r="Y9" s="57">
        <f t="shared" si="14"/>
        <v>1.8880000000000004E-3</v>
      </c>
      <c r="Z9" s="36">
        <f>L$7*(V9-W9)*(J9-O$7)</f>
        <v>-5.7600000000000004E-3</v>
      </c>
      <c r="AA9" s="14">
        <f t="shared" si="8"/>
        <v>0</v>
      </c>
      <c r="AC9" s="61">
        <f t="shared" si="9"/>
        <v>-3.872E-3</v>
      </c>
      <c r="AD9" s="62">
        <f t="shared" si="10"/>
        <v>0</v>
      </c>
    </row>
    <row r="10" spans="1:30" x14ac:dyDescent="0.55000000000000004">
      <c r="A10" t="s">
        <v>25</v>
      </c>
      <c r="B10" t="s">
        <v>29</v>
      </c>
      <c r="C10" s="16" t="s">
        <v>31</v>
      </c>
      <c r="D10" s="16">
        <f t="shared" ca="1" si="3"/>
        <v>3</v>
      </c>
      <c r="E10" s="16">
        <f t="shared" ca="1" si="0"/>
        <v>7</v>
      </c>
      <c r="F10" s="17">
        <v>0.2</v>
      </c>
      <c r="G10" s="17">
        <v>0.04</v>
      </c>
      <c r="H10" s="55">
        <f t="shared" si="4"/>
        <v>0.16</v>
      </c>
      <c r="I10" s="17">
        <v>0</v>
      </c>
      <c r="J10" s="17">
        <v>0</v>
      </c>
      <c r="K10" s="55">
        <f t="shared" si="1"/>
        <v>0</v>
      </c>
      <c r="L10" s="18"/>
      <c r="M10" s="18"/>
      <c r="N10" s="18"/>
      <c r="Q10" s="33">
        <f t="shared" si="12"/>
        <v>-1.1800000000000001E-3</v>
      </c>
      <c r="R10" s="19">
        <f t="shared" si="6"/>
        <v>0</v>
      </c>
      <c r="S10" s="33">
        <f t="shared" si="13"/>
        <v>-4.7200000000000002E-3</v>
      </c>
      <c r="V10" s="22">
        <f t="shared" si="11"/>
        <v>0.41666666666666663</v>
      </c>
      <c r="W10" s="22">
        <f t="shared" si="11"/>
        <v>0.1</v>
      </c>
      <c r="X10" s="22"/>
      <c r="Y10" s="57">
        <f t="shared" si="14"/>
        <v>3.7760000000000007E-3</v>
      </c>
      <c r="Z10" s="36">
        <f>L$7*(V10-W10)*(J10-O$7)</f>
        <v>-6.3839999999999999E-3</v>
      </c>
      <c r="AA10" s="14">
        <f t="shared" si="8"/>
        <v>0</v>
      </c>
      <c r="AC10" s="61">
        <f t="shared" si="9"/>
        <v>-2.944E-3</v>
      </c>
      <c r="AD10" s="62">
        <f t="shared" si="10"/>
        <v>0</v>
      </c>
    </row>
    <row r="11" spans="1:30" x14ac:dyDescent="0.55000000000000004">
      <c r="L11" s="18"/>
      <c r="M11" s="18"/>
      <c r="N11" s="18"/>
    </row>
    <row r="12" spans="1:30" s="23" customFormat="1" ht="11.7" x14ac:dyDescent="0.45">
      <c r="C12" s="24" t="s">
        <v>32</v>
      </c>
      <c r="D12" s="24">
        <f ca="1">SUM(D3:D11)</f>
        <v>17</v>
      </c>
      <c r="E12" s="24">
        <f ca="1">SUM(E3:E11)</f>
        <v>29</v>
      </c>
      <c r="F12" s="25">
        <f>SUM(F3:F11)</f>
        <v>1</v>
      </c>
      <c r="G12" s="25">
        <f>SUM(G3:G11)</f>
        <v>1</v>
      </c>
      <c r="H12" s="25"/>
      <c r="I12" s="25">
        <f>SUMPRODUCT(F3:F10,I3:I10)</f>
        <v>8.4000000000000012E-3</v>
      </c>
      <c r="J12" s="25">
        <f>SUMPRODUCT(G3:G10,J3:J10)</f>
        <v>1.84E-2</v>
      </c>
      <c r="K12" s="25"/>
      <c r="L12" s="26">
        <f>SUM(L3:L11)</f>
        <v>1</v>
      </c>
      <c r="M12" s="26">
        <f>SUM(M3:M11)</f>
        <v>1</v>
      </c>
      <c r="N12" s="26"/>
      <c r="O12" s="26"/>
      <c r="P12" s="34">
        <f>SUM(P3:P11)</f>
        <v>3.14666666666667E-3</v>
      </c>
      <c r="Q12" s="27">
        <f>SUM(Q3:Q11)</f>
        <v>-1.063076923076923E-2</v>
      </c>
      <c r="R12" s="27">
        <f>SUM(R3:R11)</f>
        <v>0</v>
      </c>
      <c r="S12" s="34">
        <f>SUM(S3:S11)</f>
        <v>-2.5158974358974375E-3</v>
      </c>
      <c r="T12" s="24"/>
      <c r="U12" s="24"/>
      <c r="V12" s="35"/>
      <c r="W12" s="35"/>
      <c r="X12" s="38">
        <f>SUM(X3:X10)</f>
        <v>3.14666666666667E-3</v>
      </c>
      <c r="Y12" s="38">
        <f>SUM(Y3:Y11)</f>
        <v>3.1466666666666678E-3</v>
      </c>
      <c r="Z12" s="38">
        <f>SUM(Z3:Z11)</f>
        <v>-1.3146666666666668E-2</v>
      </c>
      <c r="AA12" s="38">
        <f>SUM(AA3:AA11)</f>
        <v>0</v>
      </c>
      <c r="AC12" s="64">
        <f>SUM(AC3:AC11)</f>
        <v>-0.01</v>
      </c>
      <c r="AD12" s="64">
        <f>SUM(AD3:AD11)</f>
        <v>0</v>
      </c>
    </row>
    <row r="13" spans="1:30" x14ac:dyDescent="0.55000000000000004">
      <c r="J13" s="25"/>
      <c r="K13" s="40"/>
      <c r="P13" s="33"/>
      <c r="Q13" s="33"/>
    </row>
    <row r="14" spans="1:30" s="42" customFormat="1" ht="20.399999999999999" x14ac:dyDescent="0.75">
      <c r="A14" s="42" t="s">
        <v>32</v>
      </c>
      <c r="C14" s="43"/>
      <c r="D14" s="43"/>
      <c r="E14" s="43"/>
      <c r="F14" s="44"/>
      <c r="G14" s="44"/>
      <c r="H14" s="44"/>
      <c r="I14" s="44"/>
      <c r="J14" s="52">
        <f>I12-J12</f>
        <v>-9.9999999999999985E-3</v>
      </c>
      <c r="K14" s="44"/>
      <c r="L14" s="45"/>
      <c r="M14" s="45"/>
      <c r="N14" s="45"/>
      <c r="O14" s="46"/>
      <c r="P14" s="47"/>
      <c r="Q14" s="47"/>
      <c r="R14" s="47"/>
      <c r="S14" s="53">
        <f>SUM(P12:S12)</f>
        <v>-9.9999999999999985E-3</v>
      </c>
      <c r="T14" s="43"/>
      <c r="U14" s="43"/>
      <c r="V14" s="48"/>
      <c r="W14" s="48"/>
      <c r="X14" s="48"/>
      <c r="Y14" s="37"/>
      <c r="Z14" s="49"/>
      <c r="AA14" s="54">
        <f>SUM(Y12:AA12)</f>
        <v>-0.01</v>
      </c>
      <c r="AC14" s="65"/>
      <c r="AD14" s="66">
        <f>SUM(AC12:AD12)</f>
        <v>-0.01</v>
      </c>
    </row>
    <row r="15" spans="1:30" x14ac:dyDescent="0.55000000000000004">
      <c r="L15" s="18"/>
      <c r="M15" s="18"/>
      <c r="N15" s="18"/>
      <c r="U15" s="21"/>
    </row>
    <row r="16" spans="1:30" x14ac:dyDescent="0.55000000000000004">
      <c r="L16" s="18"/>
      <c r="M16" s="18"/>
      <c r="N16" s="18"/>
      <c r="Q16" s="33"/>
    </row>
    <row r="17" spans="1:30" x14ac:dyDescent="0.55000000000000004">
      <c r="F17" s="17">
        <f>F7*J7</f>
        <v>6.4000000000000003E-3</v>
      </c>
      <c r="G17" s="17">
        <f>F7</f>
        <v>0.16</v>
      </c>
      <c r="L17" s="18"/>
      <c r="M17" s="18"/>
      <c r="N17" s="18"/>
      <c r="AA17" s="41"/>
    </row>
    <row r="18" spans="1:30" x14ac:dyDescent="0.55000000000000004">
      <c r="F18" s="17">
        <f>F8*J8</f>
        <v>2E-3</v>
      </c>
      <c r="G18" s="17">
        <f t="shared" ref="G18:G20" si="15">F8</f>
        <v>0.04</v>
      </c>
      <c r="L18" s="18"/>
      <c r="M18" s="18"/>
      <c r="N18" s="18"/>
    </row>
    <row r="19" spans="1:30" x14ac:dyDescent="0.55000000000000004">
      <c r="F19" s="17">
        <f>F9*J9</f>
        <v>-2.3999999999999998E-3</v>
      </c>
      <c r="G19" s="17">
        <f t="shared" si="15"/>
        <v>0.08</v>
      </c>
      <c r="L19" s="18"/>
      <c r="M19" s="18"/>
      <c r="N19" s="18"/>
      <c r="AA19" s="15" t="s">
        <v>41</v>
      </c>
    </row>
    <row r="20" spans="1:30" x14ac:dyDescent="0.55000000000000004">
      <c r="F20" s="17">
        <f>F10*J10</f>
        <v>0</v>
      </c>
      <c r="G20" s="17">
        <f t="shared" si="15"/>
        <v>0.2</v>
      </c>
      <c r="L20" s="18"/>
      <c r="M20" s="18"/>
      <c r="N20" s="18"/>
      <c r="AD20" s="63" t="s">
        <v>42</v>
      </c>
    </row>
    <row r="21" spans="1:30" s="23" customFormat="1" x14ac:dyDescent="0.55000000000000004">
      <c r="C21" s="24"/>
      <c r="D21" s="24"/>
      <c r="E21" s="24"/>
      <c r="F21" s="25">
        <f>SUM(F17:F20)</f>
        <v>6.0000000000000019E-3</v>
      </c>
      <c r="G21" s="25">
        <f>SUM(G17:G20)</f>
        <v>0.48000000000000004</v>
      </c>
      <c r="H21" s="25"/>
      <c r="I21" s="25"/>
      <c r="J21" s="17"/>
      <c r="K21" s="25"/>
      <c r="L21" s="26"/>
      <c r="M21" s="26"/>
      <c r="N21" s="26"/>
      <c r="O21" s="26"/>
      <c r="P21" s="27"/>
      <c r="Q21" s="26"/>
      <c r="R21" s="26"/>
      <c r="S21" s="34"/>
      <c r="T21" s="24"/>
      <c r="U21" s="24"/>
      <c r="V21" s="28"/>
      <c r="W21" s="28"/>
      <c r="X21" s="28"/>
      <c r="Y21" s="37"/>
      <c r="Z21" s="37"/>
      <c r="AA21" s="37"/>
      <c r="AC21" s="67"/>
      <c r="AD21" s="67"/>
    </row>
    <row r="22" spans="1:30" x14ac:dyDescent="0.55000000000000004">
      <c r="J22" s="25"/>
    </row>
    <row r="23" spans="1:30" x14ac:dyDescent="0.55000000000000004">
      <c r="A23" s="9"/>
      <c r="B23" s="9"/>
      <c r="C23" s="10"/>
      <c r="D23" s="10"/>
      <c r="E23" s="10"/>
      <c r="F23" s="30"/>
      <c r="G23" s="30">
        <f>F21/G21</f>
        <v>1.2500000000000002E-2</v>
      </c>
      <c r="H23" s="30"/>
      <c r="I23" s="30"/>
      <c r="K23" s="30"/>
      <c r="L23" s="31"/>
      <c r="M23" s="31"/>
      <c r="N23" s="31"/>
      <c r="O23" s="31"/>
      <c r="P23" s="32"/>
      <c r="Q23" s="31"/>
      <c r="R23" s="31"/>
      <c r="S23" s="70"/>
      <c r="T23" s="10"/>
      <c r="U23" s="10"/>
    </row>
    <row r="24" spans="1:30" x14ac:dyDescent="0.55000000000000004">
      <c r="J24" s="30"/>
      <c r="L24" s="18"/>
      <c r="M24" s="18"/>
      <c r="N24" s="18"/>
      <c r="U24" s="21"/>
    </row>
    <row r="25" spans="1:30" x14ac:dyDescent="0.55000000000000004">
      <c r="L25" s="18"/>
      <c r="M25" s="18"/>
      <c r="N25" s="18"/>
      <c r="U25" s="21"/>
    </row>
    <row r="26" spans="1:30" x14ac:dyDescent="0.55000000000000004">
      <c r="L26" s="18"/>
      <c r="M26" s="18"/>
      <c r="N26" s="18"/>
      <c r="U26" s="21"/>
    </row>
    <row r="27" spans="1:30" x14ac:dyDescent="0.55000000000000004">
      <c r="L27" s="18"/>
      <c r="M27" s="18"/>
      <c r="N27" s="18"/>
      <c r="U27" s="21"/>
    </row>
    <row r="28" spans="1:30" x14ac:dyDescent="0.55000000000000004">
      <c r="L28" s="18"/>
      <c r="M28" s="18"/>
      <c r="N28" s="18"/>
    </row>
    <row r="29" spans="1:30" x14ac:dyDescent="0.55000000000000004">
      <c r="L29" s="18"/>
      <c r="M29" s="18"/>
      <c r="N29" s="18"/>
    </row>
    <row r="30" spans="1:30" x14ac:dyDescent="0.55000000000000004">
      <c r="L30" s="18"/>
      <c r="M30" s="18"/>
      <c r="N30" s="18"/>
    </row>
    <row r="31" spans="1:30" x14ac:dyDescent="0.55000000000000004">
      <c r="L31" s="18"/>
      <c r="M31" s="18"/>
      <c r="N31" s="18"/>
    </row>
    <row r="32" spans="1:30" x14ac:dyDescent="0.55000000000000004">
      <c r="L32" s="18"/>
      <c r="M32" s="18"/>
      <c r="N32" s="18"/>
    </row>
    <row r="33" spans="1:21" x14ac:dyDescent="0.55000000000000004">
      <c r="A33" s="23"/>
      <c r="B33" s="23"/>
      <c r="C33" s="24"/>
      <c r="D33" s="24"/>
      <c r="E33" s="24"/>
      <c r="F33" s="25"/>
      <c r="G33" s="25"/>
      <c r="H33" s="25"/>
      <c r="I33" s="25"/>
      <c r="K33" s="25"/>
      <c r="L33" s="26"/>
      <c r="M33" s="26"/>
      <c r="N33" s="26"/>
      <c r="O33" s="26"/>
      <c r="P33" s="27"/>
      <c r="Q33" s="26"/>
      <c r="R33" s="26"/>
      <c r="S33" s="34"/>
      <c r="T33" s="24"/>
      <c r="U33" s="24"/>
    </row>
    <row r="34" spans="1:21" x14ac:dyDescent="0.55000000000000004">
      <c r="J34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C9A4-9D74-40DE-B738-3040610D5BB6}">
  <dimension ref="A1:AD46"/>
  <sheetViews>
    <sheetView workbookViewId="0"/>
  </sheetViews>
  <sheetFormatPr defaultColWidth="10.41796875" defaultRowHeight="14.4" x14ac:dyDescent="0.55000000000000004"/>
  <cols>
    <col min="1" max="1" width="13" customWidth="1"/>
    <col min="2" max="2" width="7.83984375" bestFit="1" customWidth="1"/>
    <col min="3" max="3" width="11" style="16" customWidth="1"/>
    <col min="4" max="4" width="4.26171875" style="16" hidden="1" customWidth="1"/>
    <col min="5" max="5" width="2.68359375" style="16" hidden="1" customWidth="1"/>
    <col min="6" max="7" width="7.578125" style="17" bestFit="1" customWidth="1"/>
    <col min="8" max="8" width="13.578125" style="17" bestFit="1" customWidth="1"/>
    <col min="9" max="9" width="7" style="17" customWidth="1"/>
    <col min="10" max="10" width="10" style="17" bestFit="1" customWidth="1"/>
    <col min="11" max="11" width="12.83984375" style="17" bestFit="1" customWidth="1"/>
    <col min="12" max="12" width="23.41796875" style="29" bestFit="1" customWidth="1"/>
    <col min="13" max="13" width="11.26171875" style="29" bestFit="1" customWidth="1"/>
    <col min="14" max="14" width="7" style="29" bestFit="1" customWidth="1"/>
    <col min="15" max="15" width="7" style="19" bestFit="1" customWidth="1"/>
    <col min="16" max="16" width="10.83984375" style="20" bestFit="1" customWidth="1"/>
    <col min="17" max="17" width="12.15625" style="19" bestFit="1" customWidth="1"/>
    <col min="18" max="18" width="11.83984375" style="19" bestFit="1" customWidth="1"/>
    <col min="19" max="19" width="11.26171875" style="33" bestFit="1" customWidth="1"/>
    <col min="20" max="20" width="5.83984375" style="16" bestFit="1" customWidth="1"/>
    <col min="21" max="21" width="9.26171875" style="16" bestFit="1" customWidth="1"/>
    <col min="22" max="22" width="24.41796875" style="14" bestFit="1" customWidth="1"/>
    <col min="23" max="23" width="12.41796875" style="14" customWidth="1"/>
    <col min="24" max="24" width="12.83984375" style="14" customWidth="1"/>
    <col min="25" max="25" width="12.41796875" style="58" bestFit="1" customWidth="1"/>
    <col min="26" max="26" width="11.41796875" style="15" bestFit="1" customWidth="1"/>
    <col min="27" max="27" width="16" style="15" customWidth="1"/>
    <col min="29" max="29" width="27.15625" style="63" bestFit="1" customWidth="1"/>
    <col min="30" max="30" width="27.41796875" style="63" bestFit="1" customWidth="1"/>
  </cols>
  <sheetData>
    <row r="1" spans="1:30" s="1" customFormat="1" ht="18.3" x14ac:dyDescent="0.7">
      <c r="A1" s="1" t="s">
        <v>51</v>
      </c>
      <c r="C1" s="2" t="s">
        <v>0</v>
      </c>
      <c r="D1" s="2"/>
      <c r="E1" s="2"/>
      <c r="F1" s="3"/>
      <c r="G1" s="3"/>
      <c r="H1" s="3"/>
      <c r="I1" s="3"/>
      <c r="J1" s="3"/>
      <c r="K1" s="3"/>
      <c r="L1" s="4" t="s">
        <v>43</v>
      </c>
      <c r="M1" s="4"/>
      <c r="N1" s="4"/>
      <c r="O1" s="5"/>
      <c r="P1" s="6"/>
      <c r="Q1" s="5" t="s">
        <v>2</v>
      </c>
      <c r="R1" s="5"/>
      <c r="S1" s="68"/>
      <c r="T1" s="2"/>
      <c r="U1" s="2"/>
      <c r="V1" s="7"/>
      <c r="W1" s="7"/>
      <c r="X1" s="7"/>
      <c r="Y1" s="37"/>
      <c r="Z1" s="8"/>
      <c r="AA1" s="8"/>
      <c r="AC1" s="59"/>
      <c r="AD1" s="59"/>
    </row>
    <row r="2" spans="1:30" s="9" customFormat="1" ht="18.3" x14ac:dyDescent="0.7">
      <c r="A2" s="9" t="s">
        <v>3</v>
      </c>
      <c r="B2" s="9" t="s">
        <v>4</v>
      </c>
      <c r="C2" s="10" t="s">
        <v>5</v>
      </c>
      <c r="D2" s="10"/>
      <c r="E2" s="10"/>
      <c r="F2" s="11" t="s">
        <v>6</v>
      </c>
      <c r="G2" s="11" t="s">
        <v>7</v>
      </c>
      <c r="H2" s="11" t="s">
        <v>40</v>
      </c>
      <c r="I2" s="11" t="s">
        <v>8</v>
      </c>
      <c r="J2" s="11" t="s">
        <v>20</v>
      </c>
      <c r="K2" s="11" t="s">
        <v>39</v>
      </c>
      <c r="L2" s="12" t="s">
        <v>9</v>
      </c>
      <c r="M2" s="12" t="s">
        <v>10</v>
      </c>
      <c r="N2" s="12" t="s">
        <v>11</v>
      </c>
      <c r="O2" s="12" t="s">
        <v>12</v>
      </c>
      <c r="P2" s="13" t="s">
        <v>13</v>
      </c>
      <c r="Q2" s="12" t="s">
        <v>2</v>
      </c>
      <c r="R2" s="12" t="s">
        <v>35</v>
      </c>
      <c r="S2" s="69" t="s">
        <v>36</v>
      </c>
      <c r="T2" s="10"/>
      <c r="U2" s="10"/>
      <c r="V2" s="50" t="s">
        <v>34</v>
      </c>
      <c r="W2" s="50" t="s">
        <v>33</v>
      </c>
      <c r="X2" s="50" t="s">
        <v>45</v>
      </c>
      <c r="Y2" s="56"/>
      <c r="Z2" s="51"/>
      <c r="AA2" s="51"/>
      <c r="AC2" s="60"/>
      <c r="AD2" s="60"/>
    </row>
    <row r="3" spans="1:30" x14ac:dyDescent="0.55000000000000004">
      <c r="A3" t="s">
        <v>16</v>
      </c>
      <c r="B3" t="s">
        <v>17</v>
      </c>
      <c r="C3" s="16" t="s">
        <v>18</v>
      </c>
      <c r="D3" s="16">
        <f ca="1">RANDBETWEEN(0,10)</f>
        <v>6</v>
      </c>
      <c r="E3" s="16">
        <f t="shared" ref="E3:E10" ca="1" si="0">RANDBETWEEN(0,10)</f>
        <v>8</v>
      </c>
      <c r="F3" s="17">
        <v>0.1</v>
      </c>
      <c r="G3" s="17">
        <v>0.2</v>
      </c>
      <c r="H3" s="55">
        <f>F3-G3</f>
        <v>-0.1</v>
      </c>
      <c r="I3" s="17">
        <v>-0.02</v>
      </c>
      <c r="J3" s="17">
        <v>-0.03</v>
      </c>
      <c r="K3" s="55">
        <f t="shared" ref="K3:K10" si="1">I3-J3</f>
        <v>9.9999999999999985E-3</v>
      </c>
      <c r="L3" s="18">
        <f>SUM(F3:F6)</f>
        <v>0.52</v>
      </c>
      <c r="M3" s="18">
        <f>SUM(G3:G6)</f>
        <v>0.60000000000000009</v>
      </c>
      <c r="N3" s="18">
        <f>SUMPRODUCT(F3:F6,J3:J6)/SUM(F3:F6)</f>
        <v>1.1153846153846153E-2</v>
      </c>
      <c r="O3" s="19">
        <f>SUMPRODUCT(G3:G6,J3:J6)/SUM(G3:G6)</f>
        <v>3.3333333333333331E-3</v>
      </c>
      <c r="P3" s="20">
        <f>H3*(O$3-U$4)</f>
        <v>2.6666666666666592E-5</v>
      </c>
      <c r="Q3" s="33">
        <f>G3*(N$3-O$3)</f>
        <v>1.5641025641025639E-3</v>
      </c>
      <c r="R3" s="19">
        <f t="shared" ref="R3:R10" si="2">IF(AND(F3&lt;&gt;0,G3&lt;&gt;0),F3*(I3-J3),0)</f>
        <v>9.999999999999998E-4</v>
      </c>
      <c r="S3" s="33">
        <f>H3*(N$3-O$3)</f>
        <v>-7.8205128205128193E-4</v>
      </c>
      <c r="T3" s="16" t="s">
        <v>8</v>
      </c>
      <c r="U3" s="39">
        <f>SUMPRODUCT(F3:F11,I3:I11)</f>
        <v>1.8000000000000002E-2</v>
      </c>
      <c r="V3" s="22">
        <f t="shared" ref="V3:V10" si="3">P3</f>
        <v>2.6666666666666592E-5</v>
      </c>
      <c r="W3" s="22">
        <f>Q3+S3</f>
        <v>7.8205128205128193E-4</v>
      </c>
      <c r="X3" s="22">
        <f>R3</f>
        <v>9.999999999999998E-4</v>
      </c>
      <c r="Y3" s="57"/>
      <c r="Z3" s="36"/>
      <c r="AA3" s="14"/>
      <c r="AC3" s="61"/>
      <c r="AD3" s="62"/>
    </row>
    <row r="4" spans="1:30" x14ac:dyDescent="0.55000000000000004">
      <c r="A4" t="s">
        <v>16</v>
      </c>
      <c r="B4" t="s">
        <v>17</v>
      </c>
      <c r="C4" s="16" t="s">
        <v>19</v>
      </c>
      <c r="D4" s="16">
        <f t="shared" ref="D4:D10" ca="1" si="4">RANDBETWEEN(0,10)</f>
        <v>10</v>
      </c>
      <c r="E4" s="16">
        <f t="shared" ca="1" si="0"/>
        <v>1</v>
      </c>
      <c r="F4" s="17">
        <v>0.1</v>
      </c>
      <c r="G4" s="17">
        <v>0.1</v>
      </c>
      <c r="H4" s="55">
        <f t="shared" ref="H4:H10" si="5">F4-G4</f>
        <v>0</v>
      </c>
      <c r="I4" s="17">
        <v>0</v>
      </c>
      <c r="J4" s="17">
        <v>0</v>
      </c>
      <c r="K4" s="55">
        <f t="shared" si="1"/>
        <v>0</v>
      </c>
      <c r="L4" s="18"/>
      <c r="M4" s="18"/>
      <c r="N4" s="18"/>
      <c r="P4" s="20">
        <f>H4*(O$3-U$4)</f>
        <v>0</v>
      </c>
      <c r="Q4" s="33">
        <f>G4*(N$3-O$3)</f>
        <v>7.8205128205128193E-4</v>
      </c>
      <c r="R4" s="19">
        <f t="shared" si="2"/>
        <v>0</v>
      </c>
      <c r="S4" s="33">
        <f>H4*(N$3-O$3)</f>
        <v>0</v>
      </c>
      <c r="T4" s="16" t="s">
        <v>20</v>
      </c>
      <c r="U4" s="39">
        <f>SUMPRODUCT(G3:G11,J3:J11)</f>
        <v>3.599999999999999E-3</v>
      </c>
      <c r="V4" s="22">
        <f t="shared" si="3"/>
        <v>0</v>
      </c>
      <c r="W4" s="22">
        <f t="shared" ref="W4:W10" si="6">Q4+S4</f>
        <v>7.8205128205128193E-4</v>
      </c>
      <c r="X4" s="22">
        <f t="shared" ref="X4:X10" si="7">R4</f>
        <v>0</v>
      </c>
      <c r="Y4" s="57"/>
      <c r="Z4" s="36"/>
      <c r="AA4" s="14"/>
      <c r="AC4" s="61"/>
      <c r="AD4" s="62"/>
    </row>
    <row r="5" spans="1:30" x14ac:dyDescent="0.55000000000000004">
      <c r="A5" t="s">
        <v>16</v>
      </c>
      <c r="B5" t="s">
        <v>21</v>
      </c>
      <c r="C5" s="16" t="s">
        <v>22</v>
      </c>
      <c r="D5" s="16">
        <f t="shared" ca="1" si="4"/>
        <v>3</v>
      </c>
      <c r="E5" s="16">
        <f t="shared" ca="1" si="0"/>
        <v>2</v>
      </c>
      <c r="F5" s="17">
        <v>0.12</v>
      </c>
      <c r="G5" s="17">
        <v>0.1</v>
      </c>
      <c r="H5" s="55">
        <f t="shared" si="5"/>
        <v>1.999999999999999E-2</v>
      </c>
      <c r="I5" s="17">
        <v>0.02</v>
      </c>
      <c r="J5" s="17">
        <v>0.04</v>
      </c>
      <c r="K5" s="55">
        <f t="shared" si="1"/>
        <v>-0.02</v>
      </c>
      <c r="L5" s="18"/>
      <c r="M5" s="18"/>
      <c r="N5" s="18"/>
      <c r="P5" s="20">
        <f>H5*(O$3-U$4)</f>
        <v>-5.3333333333333159E-6</v>
      </c>
      <c r="Q5" s="33">
        <f>G5*(N$3-O$3)</f>
        <v>7.8205128205128193E-4</v>
      </c>
      <c r="R5" s="19">
        <f t="shared" si="2"/>
        <v>-2.3999999999999998E-3</v>
      </c>
      <c r="S5" s="33">
        <f>H5*(N$3-O$3)</f>
        <v>1.5641025641025631E-4</v>
      </c>
      <c r="T5" s="16" t="s">
        <v>23</v>
      </c>
      <c r="U5" s="39">
        <f>U3-U4</f>
        <v>1.4400000000000003E-2</v>
      </c>
      <c r="V5" s="22">
        <f t="shared" si="3"/>
        <v>-5.3333333333333159E-6</v>
      </c>
      <c r="W5" s="22">
        <f t="shared" si="6"/>
        <v>9.3846153846153819E-4</v>
      </c>
      <c r="X5" s="22">
        <f t="shared" si="7"/>
        <v>-2.3999999999999998E-3</v>
      </c>
      <c r="Y5" s="57"/>
      <c r="Z5" s="36"/>
      <c r="AA5" s="14"/>
      <c r="AC5" s="61"/>
      <c r="AD5" s="62"/>
    </row>
    <row r="6" spans="1:30" x14ac:dyDescent="0.55000000000000004">
      <c r="A6" t="s">
        <v>16</v>
      </c>
      <c r="B6" t="s">
        <v>21</v>
      </c>
      <c r="C6" s="16" t="s">
        <v>24</v>
      </c>
      <c r="D6" s="16">
        <f t="shared" ca="1" si="4"/>
        <v>1</v>
      </c>
      <c r="E6" s="16">
        <f t="shared" ca="1" si="0"/>
        <v>9</v>
      </c>
      <c r="F6" s="17">
        <v>0.2</v>
      </c>
      <c r="G6" s="17">
        <v>0.2</v>
      </c>
      <c r="H6" s="55">
        <f t="shared" si="5"/>
        <v>0</v>
      </c>
      <c r="I6" s="17">
        <v>0.02</v>
      </c>
      <c r="J6" s="17">
        <v>0.02</v>
      </c>
      <c r="K6" s="55">
        <f t="shared" si="1"/>
        <v>0</v>
      </c>
      <c r="L6" s="18"/>
      <c r="M6" s="18"/>
      <c r="N6" s="18"/>
      <c r="P6" s="20">
        <f>H6*(O$3-U$4)</f>
        <v>0</v>
      </c>
      <c r="Q6" s="33">
        <f>G6*(N$3-O$3)</f>
        <v>1.5641025641025639E-3</v>
      </c>
      <c r="R6" s="19">
        <f t="shared" si="2"/>
        <v>0</v>
      </c>
      <c r="S6" s="33">
        <f>H6*(N$3-O$3)</f>
        <v>0</v>
      </c>
      <c r="U6" s="21"/>
      <c r="V6" s="22">
        <f t="shared" si="3"/>
        <v>0</v>
      </c>
      <c r="W6" s="22">
        <f t="shared" si="6"/>
        <v>1.5641025641025639E-3</v>
      </c>
      <c r="X6" s="22">
        <f t="shared" si="7"/>
        <v>0</v>
      </c>
      <c r="Y6" s="57"/>
      <c r="Z6" s="36"/>
      <c r="AA6" s="14"/>
      <c r="AC6" s="61"/>
      <c r="AD6" s="62"/>
    </row>
    <row r="7" spans="1:30" x14ac:dyDescent="0.55000000000000004">
      <c r="A7" t="s">
        <v>25</v>
      </c>
      <c r="B7" t="s">
        <v>21</v>
      </c>
      <c r="C7" s="16" t="s">
        <v>26</v>
      </c>
      <c r="D7" s="16">
        <f t="shared" ca="1" si="4"/>
        <v>9</v>
      </c>
      <c r="E7" s="16">
        <f t="shared" ca="1" si="0"/>
        <v>3</v>
      </c>
      <c r="F7" s="17">
        <v>0.16</v>
      </c>
      <c r="G7" s="17">
        <v>0.08</v>
      </c>
      <c r="H7" s="55">
        <f t="shared" si="5"/>
        <v>0.08</v>
      </c>
      <c r="I7" s="17">
        <v>0.04</v>
      </c>
      <c r="J7" s="17">
        <v>0.04</v>
      </c>
      <c r="K7" s="55">
        <f t="shared" si="1"/>
        <v>0</v>
      </c>
      <c r="L7" s="18">
        <f>SUM(F7:F10)</f>
        <v>0.48000000000000004</v>
      </c>
      <c r="M7" s="18">
        <f>SUM(G7:G10)</f>
        <v>0.39999999999999997</v>
      </c>
      <c r="N7" s="18">
        <f>SUMPRODUCT(F7:F10,J7:J10)/SUM(F7:F10)</f>
        <v>3.291666666666667E-2</v>
      </c>
      <c r="O7" s="19">
        <f>SUMPRODUCT(G7:G10,J7:J10)/SUM(G7:G10)</f>
        <v>4.000000000000001E-3</v>
      </c>
      <c r="P7" s="20">
        <f>H7*(O$7-U$4)</f>
        <v>3.2000000000000154E-5</v>
      </c>
      <c r="Q7" s="33">
        <f>G7*(N$7-O$7)</f>
        <v>2.3133333333333335E-3</v>
      </c>
      <c r="R7" s="19">
        <f t="shared" si="2"/>
        <v>0</v>
      </c>
      <c r="S7" s="33">
        <f>H7*(N$7-O$7)</f>
        <v>2.3133333333333335E-3</v>
      </c>
      <c r="V7" s="22">
        <f t="shared" si="3"/>
        <v>3.2000000000000154E-5</v>
      </c>
      <c r="W7" s="22">
        <f t="shared" si="6"/>
        <v>4.6266666666666669E-3</v>
      </c>
      <c r="X7" s="22">
        <f t="shared" si="7"/>
        <v>0</v>
      </c>
      <c r="Y7" s="57"/>
      <c r="Z7" s="36"/>
      <c r="AA7" s="14"/>
      <c r="AC7" s="61"/>
      <c r="AD7" s="62"/>
    </row>
    <row r="8" spans="1:30" x14ac:dyDescent="0.55000000000000004">
      <c r="A8" t="s">
        <v>25</v>
      </c>
      <c r="B8" t="s">
        <v>27</v>
      </c>
      <c r="C8" s="16" t="s">
        <v>28</v>
      </c>
      <c r="D8" s="16">
        <f t="shared" ca="1" si="4"/>
        <v>8</v>
      </c>
      <c r="E8" s="16">
        <f t="shared" ca="1" si="0"/>
        <v>0</v>
      </c>
      <c r="F8" s="17">
        <v>0.1</v>
      </c>
      <c r="G8" s="17">
        <v>0.08</v>
      </c>
      <c r="H8" s="55">
        <f t="shared" si="5"/>
        <v>2.0000000000000004E-2</v>
      </c>
      <c r="I8" s="17">
        <v>0.05</v>
      </c>
      <c r="J8" s="17">
        <v>0.04</v>
      </c>
      <c r="K8" s="55">
        <f t="shared" si="1"/>
        <v>1.0000000000000002E-2</v>
      </c>
      <c r="L8" s="18"/>
      <c r="M8" s="18"/>
      <c r="N8" s="18"/>
      <c r="P8" s="20">
        <f>H8*(O$7-U$4)</f>
        <v>8.0000000000000403E-6</v>
      </c>
      <c r="Q8" s="33">
        <f>G8*(N$7-O$7)</f>
        <v>2.3133333333333335E-3</v>
      </c>
      <c r="R8" s="19">
        <f t="shared" si="2"/>
        <v>1.0000000000000002E-3</v>
      </c>
      <c r="S8" s="33">
        <f>H8*(N$7-O$7)</f>
        <v>5.7833333333333348E-4</v>
      </c>
      <c r="V8" s="22">
        <f t="shared" si="3"/>
        <v>8.0000000000000403E-6</v>
      </c>
      <c r="W8" s="22">
        <f t="shared" si="6"/>
        <v>2.891666666666667E-3</v>
      </c>
      <c r="X8" s="22">
        <f t="shared" si="7"/>
        <v>1.0000000000000002E-3</v>
      </c>
      <c r="Y8" s="57"/>
      <c r="Z8" s="36"/>
      <c r="AA8" s="14"/>
      <c r="AC8" s="61"/>
      <c r="AD8" s="62"/>
    </row>
    <row r="9" spans="1:30" x14ac:dyDescent="0.55000000000000004">
      <c r="A9" t="s">
        <v>25</v>
      </c>
      <c r="B9" t="s">
        <v>29</v>
      </c>
      <c r="C9" s="16" t="s">
        <v>30</v>
      </c>
      <c r="D9" s="16">
        <f t="shared" ca="1" si="4"/>
        <v>2</v>
      </c>
      <c r="E9" s="16">
        <f t="shared" ca="1" si="0"/>
        <v>4</v>
      </c>
      <c r="F9" s="17">
        <v>0.02</v>
      </c>
      <c r="G9" s="17">
        <v>0.2</v>
      </c>
      <c r="H9" s="55">
        <f t="shared" si="5"/>
        <v>-0.18000000000000002</v>
      </c>
      <c r="I9" s="17">
        <v>0.01</v>
      </c>
      <c r="J9" s="17">
        <v>-0.03</v>
      </c>
      <c r="K9" s="55">
        <f t="shared" si="1"/>
        <v>0.04</v>
      </c>
      <c r="L9" s="18"/>
      <c r="M9" s="18"/>
      <c r="N9" s="18"/>
      <c r="P9" s="20">
        <f>H9*(O$7-U$4)</f>
        <v>-7.2000000000000354E-5</v>
      </c>
      <c r="Q9" s="33">
        <f>G9*(N$7-O$7)</f>
        <v>5.7833333333333348E-3</v>
      </c>
      <c r="R9" s="19">
        <f t="shared" si="2"/>
        <v>8.0000000000000004E-4</v>
      </c>
      <c r="S9" s="33">
        <f>H9*(N$7-O$7)</f>
        <v>-5.2050000000000013E-3</v>
      </c>
      <c r="V9" s="22">
        <f t="shared" si="3"/>
        <v>-7.2000000000000354E-5</v>
      </c>
      <c r="W9" s="22">
        <f t="shared" si="6"/>
        <v>5.7833333333333348E-4</v>
      </c>
      <c r="X9" s="22">
        <f t="shared" si="7"/>
        <v>8.0000000000000004E-4</v>
      </c>
      <c r="Y9" s="57"/>
      <c r="Z9" s="36"/>
      <c r="AA9" s="14"/>
      <c r="AC9" s="61"/>
      <c r="AD9" s="62"/>
    </row>
    <row r="10" spans="1:30" x14ac:dyDescent="0.55000000000000004">
      <c r="A10" t="s">
        <v>25</v>
      </c>
      <c r="B10" t="s">
        <v>29</v>
      </c>
      <c r="C10" s="16" t="s">
        <v>31</v>
      </c>
      <c r="D10" s="16">
        <f t="shared" ca="1" si="4"/>
        <v>2</v>
      </c>
      <c r="E10" s="16">
        <f t="shared" ca="1" si="0"/>
        <v>1</v>
      </c>
      <c r="F10" s="17">
        <v>0.2</v>
      </c>
      <c r="G10" s="17">
        <v>0.04</v>
      </c>
      <c r="H10" s="55">
        <f t="shared" si="5"/>
        <v>0.16</v>
      </c>
      <c r="I10" s="17">
        <v>0.01</v>
      </c>
      <c r="J10" s="17">
        <v>0.03</v>
      </c>
      <c r="K10" s="55">
        <f t="shared" si="1"/>
        <v>-1.9999999999999997E-2</v>
      </c>
      <c r="L10" s="18"/>
      <c r="M10" s="18"/>
      <c r="N10" s="18"/>
      <c r="P10" s="20">
        <f>H10*(O$7-U$4)</f>
        <v>6.4000000000000309E-5</v>
      </c>
      <c r="Q10" s="33">
        <f>G10*(N$7-O$7)</f>
        <v>1.1566666666666667E-3</v>
      </c>
      <c r="R10" s="19">
        <f t="shared" si="2"/>
        <v>-3.9999999999999992E-3</v>
      </c>
      <c r="S10" s="33">
        <f>H10*(N$7-O$7)</f>
        <v>4.6266666666666669E-3</v>
      </c>
      <c r="V10" s="22">
        <f t="shared" si="3"/>
        <v>6.4000000000000309E-5</v>
      </c>
      <c r="W10" s="22">
        <f t="shared" si="6"/>
        <v>5.7833333333333339E-3</v>
      </c>
      <c r="X10" s="22">
        <f t="shared" si="7"/>
        <v>-3.9999999999999992E-3</v>
      </c>
      <c r="Y10" s="57"/>
      <c r="Z10" s="36"/>
      <c r="AA10" s="14"/>
      <c r="AC10" s="61"/>
      <c r="AD10" s="62"/>
    </row>
    <row r="11" spans="1:30" x14ac:dyDescent="0.55000000000000004">
      <c r="L11" s="18"/>
      <c r="M11" s="18"/>
      <c r="N11" s="18"/>
    </row>
    <row r="12" spans="1:30" s="23" customFormat="1" ht="11.7" x14ac:dyDescent="0.45">
      <c r="C12" s="24" t="s">
        <v>32</v>
      </c>
      <c r="D12" s="24">
        <f ca="1">SUM(D3:D11)</f>
        <v>41</v>
      </c>
      <c r="E12" s="24">
        <f ca="1">SUM(E3:E11)</f>
        <v>28</v>
      </c>
      <c r="F12" s="25">
        <f>SUM(F3:F11)</f>
        <v>1</v>
      </c>
      <c r="G12" s="25">
        <f>SUM(G3:G11)</f>
        <v>1</v>
      </c>
      <c r="H12" s="25"/>
      <c r="I12" s="25">
        <f>SUMPRODUCT(F3:F10,I3:I10)</f>
        <v>1.8000000000000002E-2</v>
      </c>
      <c r="J12" s="25">
        <f>SUMPRODUCT(G3:G10,J3:J10)</f>
        <v>3.599999999999999E-3</v>
      </c>
      <c r="K12" s="25"/>
      <c r="L12" s="26">
        <f>SUM(L3:L11)</f>
        <v>1</v>
      </c>
      <c r="M12" s="26">
        <f>SUM(M3:M11)</f>
        <v>1</v>
      </c>
      <c r="N12" s="26"/>
      <c r="O12" s="26"/>
      <c r="P12" s="34">
        <f>SUM(P3:P11)</f>
        <v>5.3333333333333428E-5</v>
      </c>
      <c r="Q12" s="27">
        <f>SUM(Q3:Q11)</f>
        <v>1.625897435897436E-2</v>
      </c>
      <c r="R12" s="27">
        <f>SUM(R3:R11)</f>
        <v>-3.599999999999999E-3</v>
      </c>
      <c r="S12" s="34">
        <f>SUM(S3:S11)</f>
        <v>1.6876923076923067E-3</v>
      </c>
      <c r="T12" s="24"/>
      <c r="U12" s="24"/>
      <c r="V12" s="73">
        <f>SUM(V3:V11)</f>
        <v>5.3333333333333428E-5</v>
      </c>
      <c r="W12" s="73">
        <f>SUM(W3:W11)</f>
        <v>1.7946666666666666E-2</v>
      </c>
      <c r="X12" s="73">
        <f>SUM(X3:X11)</f>
        <v>-3.599999999999999E-3</v>
      </c>
      <c r="Y12" s="38"/>
      <c r="Z12" s="38"/>
      <c r="AA12" s="38"/>
      <c r="AC12" s="64"/>
      <c r="AD12" s="64"/>
    </row>
    <row r="13" spans="1:30" x14ac:dyDescent="0.55000000000000004">
      <c r="J13" s="25"/>
      <c r="K13" s="40"/>
      <c r="P13" s="33"/>
      <c r="Q13" s="33">
        <f>Q12-S12</f>
        <v>1.4571282051282053E-2</v>
      </c>
      <c r="X13" s="22"/>
    </row>
    <row r="14" spans="1:30" s="42" customFormat="1" ht="20.399999999999999" x14ac:dyDescent="0.75">
      <c r="A14" s="42" t="s">
        <v>32</v>
      </c>
      <c r="C14" s="43"/>
      <c r="D14" s="43"/>
      <c r="E14" s="43"/>
      <c r="F14" s="44"/>
      <c r="G14" s="44"/>
      <c r="H14" s="44"/>
      <c r="I14" s="44"/>
      <c r="J14" s="52">
        <f>I12-J12</f>
        <v>1.4400000000000003E-2</v>
      </c>
      <c r="K14" s="44"/>
      <c r="L14" s="45"/>
      <c r="M14" s="45"/>
      <c r="N14" s="45"/>
      <c r="O14" s="46"/>
      <c r="P14" s="47"/>
      <c r="Q14" s="47"/>
      <c r="R14" s="47"/>
      <c r="S14" s="53">
        <f>SUM(P12:S12)</f>
        <v>1.44E-2</v>
      </c>
      <c r="T14" s="43"/>
      <c r="U14" s="43"/>
      <c r="V14" s="48"/>
      <c r="W14" s="48"/>
      <c r="X14" s="71">
        <f>SUM(V12:X12)</f>
        <v>1.44E-2</v>
      </c>
      <c r="Y14" s="37"/>
      <c r="Z14" s="49"/>
      <c r="AA14" s="54"/>
      <c r="AC14" s="65"/>
      <c r="AD14" s="66"/>
    </row>
    <row r="15" spans="1:30" x14ac:dyDescent="0.55000000000000004">
      <c r="L15" s="18"/>
      <c r="M15" s="18"/>
      <c r="N15" s="18"/>
      <c r="U15" s="21"/>
    </row>
    <row r="16" spans="1:30" x14ac:dyDescent="0.55000000000000004">
      <c r="L16" s="18"/>
      <c r="M16" s="18"/>
      <c r="N16" s="18"/>
      <c r="Q16" s="33"/>
    </row>
    <row r="17" spans="1:30" s="1" customFormat="1" ht="18.3" x14ac:dyDescent="0.7">
      <c r="C17" s="2" t="s">
        <v>0</v>
      </c>
      <c r="D17" s="2"/>
      <c r="E17" s="2"/>
      <c r="F17" s="3"/>
      <c r="G17" s="3"/>
      <c r="H17" s="3"/>
      <c r="I17" s="3"/>
      <c r="J17" s="3"/>
      <c r="K17" s="3"/>
      <c r="L17" s="4" t="s">
        <v>44</v>
      </c>
      <c r="M17" s="4"/>
      <c r="N17" s="4"/>
      <c r="O17" s="5"/>
      <c r="P17" s="6"/>
      <c r="Q17" s="5" t="s">
        <v>2</v>
      </c>
      <c r="R17" s="5"/>
      <c r="S17" s="68"/>
      <c r="T17" s="2"/>
      <c r="U17" s="2"/>
      <c r="V17" s="7"/>
      <c r="W17" s="7"/>
      <c r="X17" s="7"/>
      <c r="Y17" s="37"/>
      <c r="Z17" s="8"/>
      <c r="AA17" s="8"/>
      <c r="AC17" s="59"/>
      <c r="AD17" s="59"/>
    </row>
    <row r="18" spans="1:30" s="9" customFormat="1" ht="18.3" x14ac:dyDescent="0.7">
      <c r="A18" s="9" t="s">
        <v>3</v>
      </c>
      <c r="B18" s="9" t="s">
        <v>4</v>
      </c>
      <c r="C18" s="10" t="s">
        <v>5</v>
      </c>
      <c r="D18" s="10"/>
      <c r="E18" s="10"/>
      <c r="F18" s="11" t="s">
        <v>6</v>
      </c>
      <c r="G18" s="11" t="s">
        <v>7</v>
      </c>
      <c r="H18" s="11" t="s">
        <v>40</v>
      </c>
      <c r="I18" s="11" t="s">
        <v>8</v>
      </c>
      <c r="J18" s="11" t="s">
        <v>20</v>
      </c>
      <c r="K18" s="11" t="s">
        <v>39</v>
      </c>
      <c r="L18" s="12" t="s">
        <v>9</v>
      </c>
      <c r="M18" s="12" t="s">
        <v>10</v>
      </c>
      <c r="N18" s="12" t="s">
        <v>11</v>
      </c>
      <c r="O18" s="12" t="s">
        <v>12</v>
      </c>
      <c r="P18" s="13" t="s">
        <v>13</v>
      </c>
      <c r="Q18" s="12" t="s">
        <v>2</v>
      </c>
      <c r="R18" s="12" t="s">
        <v>35</v>
      </c>
      <c r="S18" s="69" t="s">
        <v>36</v>
      </c>
      <c r="T18" s="10"/>
      <c r="U18" s="10"/>
      <c r="V18" s="50" t="s">
        <v>34</v>
      </c>
      <c r="W18" s="50" t="s">
        <v>33</v>
      </c>
      <c r="X18" s="50" t="s">
        <v>45</v>
      </c>
      <c r="Y18" s="56" t="s">
        <v>34</v>
      </c>
      <c r="Z18" s="51"/>
      <c r="AA18" s="51"/>
      <c r="AC18" s="60"/>
      <c r="AD18" s="60"/>
    </row>
    <row r="19" spans="1:30" x14ac:dyDescent="0.55000000000000004">
      <c r="A19" t="s">
        <v>16</v>
      </c>
      <c r="B19" t="s">
        <v>17</v>
      </c>
      <c r="C19" s="16" t="s">
        <v>18</v>
      </c>
      <c r="D19" s="16">
        <f ca="1">RANDBETWEEN(0,10)</f>
        <v>6</v>
      </c>
      <c r="E19" s="16">
        <f t="shared" ref="E19:E26" ca="1" si="8">RANDBETWEEN(0,10)</f>
        <v>2</v>
      </c>
      <c r="F19" s="17">
        <f>F3</f>
        <v>0.1</v>
      </c>
      <c r="G19" s="17">
        <f>G3</f>
        <v>0.2</v>
      </c>
      <c r="H19" s="55">
        <f>F19-G19</f>
        <v>-0.1</v>
      </c>
      <c r="I19" s="17">
        <f>I3</f>
        <v>-0.02</v>
      </c>
      <c r="J19" s="17">
        <f t="shared" ref="J19:J26" si="9">J3</f>
        <v>-0.03</v>
      </c>
      <c r="K19" s="55">
        <f t="shared" ref="K19:K26" si="10">I19-J19</f>
        <v>9.9999999999999985E-3</v>
      </c>
      <c r="L19" s="18">
        <f>SUM(F19:F22)</f>
        <v>0.52</v>
      </c>
      <c r="M19" s="18">
        <f>SUM(G19:G22)</f>
        <v>0.60000000000000009</v>
      </c>
      <c r="N19" s="18">
        <f>SUMPRODUCT(F19:F22,J19:J22)/SUM(F19:F22)</f>
        <v>1.1153846153846153E-2</v>
      </c>
      <c r="O19" s="19">
        <f>SUMPRODUCT(G19:G22,J19:J22)/SUM(G19:G22)</f>
        <v>3.3333333333333331E-3</v>
      </c>
      <c r="P19" s="20">
        <f>H19*(O$19-U$4)</f>
        <v>2.6666666666666592E-5</v>
      </c>
      <c r="Q19" s="33">
        <f>G19*(N$3-O$3)</f>
        <v>1.5641025641025639E-3</v>
      </c>
      <c r="R19" s="19">
        <f t="shared" ref="R19:R26" si="11">IF(AND(F19&lt;&gt;0,G19&lt;&gt;0),F19*(I19-J19),0)</f>
        <v>9.999999999999998E-4</v>
      </c>
      <c r="S19" s="33">
        <f>H19*(N$3-O$3)</f>
        <v>-7.8205128205128193E-4</v>
      </c>
      <c r="T19" s="16" t="s">
        <v>8</v>
      </c>
      <c r="U19" s="39">
        <f>SUMPRODUCT(F19:F27,I19:I27)</f>
        <v>1.8000000000000002E-2</v>
      </c>
      <c r="V19" s="22">
        <f>P19</f>
        <v>2.6666666666666592E-5</v>
      </c>
      <c r="W19" s="22">
        <f>Q19+S19</f>
        <v>7.8205128205128193E-4</v>
      </c>
      <c r="X19" s="22">
        <f>R19</f>
        <v>9.999999999999998E-4</v>
      </c>
      <c r="Y19" s="57">
        <f>SUM(V19:V22)</f>
        <v>2.1333333333333277E-5</v>
      </c>
      <c r="Z19" s="36"/>
      <c r="AA19" s="14"/>
      <c r="AC19" s="61"/>
      <c r="AD19" s="62"/>
    </row>
    <row r="20" spans="1:30" x14ac:dyDescent="0.55000000000000004">
      <c r="A20" t="s">
        <v>16</v>
      </c>
      <c r="B20" t="s">
        <v>17</v>
      </c>
      <c r="C20" s="16" t="s">
        <v>19</v>
      </c>
      <c r="D20" s="16">
        <f t="shared" ref="D20:D26" ca="1" si="12">RANDBETWEEN(0,10)</f>
        <v>9</v>
      </c>
      <c r="E20" s="16">
        <f t="shared" ca="1" si="8"/>
        <v>1</v>
      </c>
      <c r="F20" s="17">
        <f t="shared" ref="F20:G20" si="13">F4</f>
        <v>0.1</v>
      </c>
      <c r="G20" s="17">
        <f t="shared" si="13"/>
        <v>0.1</v>
      </c>
      <c r="H20" s="55">
        <f t="shared" ref="H20:H26" si="14">F20-G20</f>
        <v>0</v>
      </c>
      <c r="I20" s="17">
        <f t="shared" ref="I20" si="15">I4</f>
        <v>0</v>
      </c>
      <c r="J20" s="17">
        <f t="shared" si="9"/>
        <v>0</v>
      </c>
      <c r="K20" s="55">
        <f t="shared" si="10"/>
        <v>0</v>
      </c>
      <c r="L20" s="18"/>
      <c r="M20" s="18"/>
      <c r="N20" s="18"/>
      <c r="P20" s="20">
        <f>H20*(O$19-U$4)</f>
        <v>0</v>
      </c>
      <c r="Q20" s="33">
        <f>G20*(N$3-O$3)</f>
        <v>7.8205128205128193E-4</v>
      </c>
      <c r="R20" s="19">
        <f t="shared" si="11"/>
        <v>0</v>
      </c>
      <c r="S20" s="33">
        <f>H20*(N$3-O$3)</f>
        <v>0</v>
      </c>
      <c r="T20" s="16" t="s">
        <v>20</v>
      </c>
      <c r="U20" s="39">
        <f>SUMPRODUCT(G19:G27,J19:J27)</f>
        <v>3.599999999999999E-3</v>
      </c>
      <c r="V20" s="22">
        <f t="shared" ref="V20:V26" si="16">P20</f>
        <v>0</v>
      </c>
      <c r="W20" s="22">
        <f t="shared" ref="W20:W26" si="17">Q20+S20</f>
        <v>7.8205128205128193E-4</v>
      </c>
      <c r="X20" s="22">
        <f t="shared" ref="X20:X26" si="18">R20</f>
        <v>0</v>
      </c>
      <c r="Y20" s="57"/>
      <c r="Z20" s="36"/>
      <c r="AA20" s="14"/>
      <c r="AC20" s="61"/>
      <c r="AD20" s="62"/>
    </row>
    <row r="21" spans="1:30" x14ac:dyDescent="0.55000000000000004">
      <c r="A21" t="s">
        <v>16</v>
      </c>
      <c r="B21" t="s">
        <v>21</v>
      </c>
      <c r="C21" s="16" t="s">
        <v>22</v>
      </c>
      <c r="D21" s="16">
        <f t="shared" ca="1" si="12"/>
        <v>1</v>
      </c>
      <c r="E21" s="16">
        <f t="shared" ca="1" si="8"/>
        <v>2</v>
      </c>
      <c r="F21" s="17">
        <f t="shared" ref="F21:G21" si="19">F5</f>
        <v>0.12</v>
      </c>
      <c r="G21" s="17">
        <f t="shared" si="19"/>
        <v>0.1</v>
      </c>
      <c r="H21" s="55">
        <f t="shared" si="14"/>
        <v>1.999999999999999E-2</v>
      </c>
      <c r="I21" s="17">
        <f t="shared" ref="I21" si="20">I5</f>
        <v>0.02</v>
      </c>
      <c r="J21" s="17">
        <f t="shared" si="9"/>
        <v>0.04</v>
      </c>
      <c r="K21" s="55">
        <f t="shared" si="10"/>
        <v>-0.02</v>
      </c>
      <c r="L21" s="18"/>
      <c r="M21" s="18"/>
      <c r="N21" s="18"/>
      <c r="P21" s="20">
        <f>H21*(O$19-U$4)</f>
        <v>-5.3333333333333159E-6</v>
      </c>
      <c r="Q21" s="33">
        <f>G21*(N$3-O$3)</f>
        <v>7.8205128205128193E-4</v>
      </c>
      <c r="R21" s="19">
        <f t="shared" si="11"/>
        <v>-2.3999999999999998E-3</v>
      </c>
      <c r="S21" s="33">
        <f>H21*(N$3-O$3)</f>
        <v>1.5641025641025631E-4</v>
      </c>
      <c r="T21" s="16" t="s">
        <v>23</v>
      </c>
      <c r="U21" s="39">
        <f>U19-U20</f>
        <v>1.4400000000000003E-2</v>
      </c>
      <c r="V21" s="22">
        <f t="shared" si="16"/>
        <v>-5.3333333333333159E-6</v>
      </c>
      <c r="W21" s="22">
        <f t="shared" si="17"/>
        <v>9.3846153846153819E-4</v>
      </c>
      <c r="X21" s="22">
        <f t="shared" si="18"/>
        <v>-2.3999999999999998E-3</v>
      </c>
      <c r="Y21" s="57"/>
      <c r="Z21" s="36"/>
      <c r="AA21" s="14"/>
      <c r="AC21" s="61"/>
      <c r="AD21" s="62"/>
    </row>
    <row r="22" spans="1:30" x14ac:dyDescent="0.55000000000000004">
      <c r="A22" t="s">
        <v>16</v>
      </c>
      <c r="B22" t="s">
        <v>21</v>
      </c>
      <c r="C22" s="16" t="s">
        <v>24</v>
      </c>
      <c r="D22" s="16">
        <f t="shared" ca="1" si="12"/>
        <v>7</v>
      </c>
      <c r="E22" s="16">
        <f t="shared" ca="1" si="8"/>
        <v>8</v>
      </c>
      <c r="F22" s="17">
        <f t="shared" ref="F22:G22" si="21">F6</f>
        <v>0.2</v>
      </c>
      <c r="G22" s="17">
        <f t="shared" si="21"/>
        <v>0.2</v>
      </c>
      <c r="H22" s="55">
        <f t="shared" si="14"/>
        <v>0</v>
      </c>
      <c r="I22" s="17">
        <f t="shared" ref="I22" si="22">I6</f>
        <v>0.02</v>
      </c>
      <c r="J22" s="17">
        <f t="shared" si="9"/>
        <v>0.02</v>
      </c>
      <c r="K22" s="55">
        <f t="shared" si="10"/>
        <v>0</v>
      </c>
      <c r="L22" s="18"/>
      <c r="M22" s="18"/>
      <c r="N22" s="18"/>
      <c r="P22" s="20">
        <f>H22*(O$19-U$4)</f>
        <v>0</v>
      </c>
      <c r="Q22" s="33">
        <f>G22*(N$3-O$3)</f>
        <v>1.5641025641025639E-3</v>
      </c>
      <c r="R22" s="19">
        <f t="shared" si="11"/>
        <v>0</v>
      </c>
      <c r="S22" s="33">
        <f>H22*(N$3-O$3)</f>
        <v>0</v>
      </c>
      <c r="U22" s="21"/>
      <c r="V22" s="22">
        <f t="shared" si="16"/>
        <v>0</v>
      </c>
      <c r="W22" s="22">
        <f t="shared" si="17"/>
        <v>1.5641025641025639E-3</v>
      </c>
      <c r="X22" s="22">
        <f t="shared" si="18"/>
        <v>0</v>
      </c>
      <c r="Y22" s="57"/>
      <c r="Z22" s="36"/>
      <c r="AA22" s="14"/>
      <c r="AC22" s="61"/>
      <c r="AD22" s="62"/>
    </row>
    <row r="23" spans="1:30" x14ac:dyDescent="0.55000000000000004">
      <c r="A23" t="s">
        <v>25</v>
      </c>
      <c r="B23" t="s">
        <v>21</v>
      </c>
      <c r="C23" s="16" t="s">
        <v>26</v>
      </c>
      <c r="D23" s="16">
        <f t="shared" ca="1" si="12"/>
        <v>6</v>
      </c>
      <c r="E23" s="16">
        <f t="shared" ca="1" si="8"/>
        <v>0</v>
      </c>
      <c r="F23" s="17">
        <f t="shared" ref="F23:G23" si="23">F7</f>
        <v>0.16</v>
      </c>
      <c r="G23" s="17">
        <f t="shared" si="23"/>
        <v>0.08</v>
      </c>
      <c r="H23" s="55">
        <f t="shared" si="14"/>
        <v>0.08</v>
      </c>
      <c r="I23" s="17">
        <f t="shared" ref="I23" si="24">I7</f>
        <v>0.04</v>
      </c>
      <c r="J23" s="17">
        <f t="shared" si="9"/>
        <v>0.04</v>
      </c>
      <c r="K23" s="55">
        <f t="shared" si="10"/>
        <v>0</v>
      </c>
      <c r="L23" s="18">
        <f>SUM(F23:F26)</f>
        <v>0.48000000000000004</v>
      </c>
      <c r="M23" s="18">
        <f>SUM(G23:G26)</f>
        <v>0.39999999999999997</v>
      </c>
      <c r="N23" s="18">
        <f>SUMPRODUCT(F23:F26,J23:J26)/SUM(F23:F26)</f>
        <v>3.291666666666667E-2</v>
      </c>
      <c r="O23" s="19">
        <f>SUMPRODUCT(G23:G26,J23:J26)/SUM(G23:G26)</f>
        <v>4.000000000000001E-3</v>
      </c>
      <c r="P23" s="20">
        <f>H23*(O$23-U$4)</f>
        <v>3.2000000000000154E-5</v>
      </c>
      <c r="Q23" s="33">
        <f>G23*(N$7-O$7)</f>
        <v>2.3133333333333335E-3</v>
      </c>
      <c r="R23" s="19">
        <f t="shared" si="11"/>
        <v>0</v>
      </c>
      <c r="S23" s="33">
        <f>H23*(N$7-O$7)</f>
        <v>2.3133333333333335E-3</v>
      </c>
      <c r="V23" s="22">
        <f t="shared" si="16"/>
        <v>3.2000000000000154E-5</v>
      </c>
      <c r="W23" s="22">
        <f t="shared" si="17"/>
        <v>4.6266666666666669E-3</v>
      </c>
      <c r="X23" s="22">
        <f t="shared" si="18"/>
        <v>0</v>
      </c>
      <c r="Y23" s="57">
        <f>SUM(V23:V26)</f>
        <v>3.2000000000000148E-5</v>
      </c>
      <c r="Z23" s="36"/>
      <c r="AA23" s="14"/>
      <c r="AC23" s="61"/>
      <c r="AD23" s="62"/>
    </row>
    <row r="24" spans="1:30" s="75" customFormat="1" x14ac:dyDescent="0.55000000000000004">
      <c r="A24" s="75" t="s">
        <v>25</v>
      </c>
      <c r="B24" s="75" t="s">
        <v>27</v>
      </c>
      <c r="C24" s="76" t="s">
        <v>28</v>
      </c>
      <c r="D24" s="76">
        <f t="shared" ca="1" si="12"/>
        <v>0</v>
      </c>
      <c r="E24" s="76">
        <f t="shared" ca="1" si="8"/>
        <v>9</v>
      </c>
      <c r="F24" s="21">
        <f t="shared" ref="F24:G24" si="25">F8</f>
        <v>0.1</v>
      </c>
      <c r="G24" s="21">
        <f t="shared" si="25"/>
        <v>0.08</v>
      </c>
      <c r="H24" s="25">
        <f t="shared" si="14"/>
        <v>2.0000000000000004E-2</v>
      </c>
      <c r="I24" s="21">
        <f t="shared" ref="I24" si="26">I8</f>
        <v>0.05</v>
      </c>
      <c r="J24" s="21">
        <f t="shared" si="9"/>
        <v>0.04</v>
      </c>
      <c r="K24" s="25">
        <f t="shared" si="10"/>
        <v>1.0000000000000002E-2</v>
      </c>
      <c r="L24" s="77"/>
      <c r="M24" s="77"/>
      <c r="N24" s="77"/>
      <c r="O24" s="78"/>
      <c r="P24" s="79">
        <f>H24*(O$23-U$4)</f>
        <v>8.0000000000000403E-6</v>
      </c>
      <c r="Q24" s="80">
        <f>G24*(N$7-O$7)</f>
        <v>2.3133333333333335E-3</v>
      </c>
      <c r="R24" s="78">
        <f t="shared" si="11"/>
        <v>1.0000000000000002E-3</v>
      </c>
      <c r="S24" s="80">
        <f>H24*(N$7-O$7)</f>
        <v>5.7833333333333348E-4</v>
      </c>
      <c r="T24" s="76"/>
      <c r="U24" s="76"/>
      <c r="V24" s="22">
        <f t="shared" si="16"/>
        <v>8.0000000000000403E-6</v>
      </c>
      <c r="W24" s="22">
        <f t="shared" si="17"/>
        <v>2.891666666666667E-3</v>
      </c>
      <c r="X24" s="22">
        <f t="shared" si="18"/>
        <v>1.0000000000000002E-3</v>
      </c>
      <c r="Y24" s="81"/>
      <c r="Z24" s="82"/>
      <c r="AA24" s="83"/>
      <c r="AC24" s="84"/>
      <c r="AD24" s="85"/>
    </row>
    <row r="25" spans="1:30" x14ac:dyDescent="0.55000000000000004">
      <c r="A25" t="s">
        <v>25</v>
      </c>
      <c r="B25" t="s">
        <v>29</v>
      </c>
      <c r="C25" s="16" t="s">
        <v>30</v>
      </c>
      <c r="D25" s="16">
        <f t="shared" ca="1" si="12"/>
        <v>7</v>
      </c>
      <c r="E25" s="16">
        <f t="shared" ca="1" si="8"/>
        <v>10</v>
      </c>
      <c r="F25" s="17">
        <f t="shared" ref="F25:G25" si="27">F9</f>
        <v>0.02</v>
      </c>
      <c r="G25" s="17">
        <f t="shared" si="27"/>
        <v>0.2</v>
      </c>
      <c r="H25" s="55">
        <f t="shared" si="14"/>
        <v>-0.18000000000000002</v>
      </c>
      <c r="I25" s="17">
        <f t="shared" ref="I25" si="28">I9</f>
        <v>0.01</v>
      </c>
      <c r="J25" s="17">
        <f t="shared" si="9"/>
        <v>-0.03</v>
      </c>
      <c r="K25" s="55">
        <f t="shared" si="10"/>
        <v>0.04</v>
      </c>
      <c r="L25" s="18"/>
      <c r="M25" s="18"/>
      <c r="N25" s="18"/>
      <c r="P25" s="20">
        <f>H25*(O$23-U$4)</f>
        <v>-7.2000000000000354E-5</v>
      </c>
      <c r="Q25" s="33">
        <f>G25*(N$7-O$7)</f>
        <v>5.7833333333333348E-3</v>
      </c>
      <c r="R25" s="19">
        <f t="shared" si="11"/>
        <v>8.0000000000000004E-4</v>
      </c>
      <c r="S25" s="33">
        <f>H25*(N$7-O$7)</f>
        <v>-5.2050000000000013E-3</v>
      </c>
      <c r="V25" s="22">
        <f t="shared" si="16"/>
        <v>-7.2000000000000354E-5</v>
      </c>
      <c r="W25" s="22">
        <f t="shared" si="17"/>
        <v>5.7833333333333348E-4</v>
      </c>
      <c r="X25" s="22">
        <f t="shared" si="18"/>
        <v>8.0000000000000004E-4</v>
      </c>
      <c r="Y25" s="57"/>
      <c r="Z25" s="36"/>
      <c r="AA25" s="14"/>
      <c r="AC25" s="61"/>
      <c r="AD25" s="62"/>
    </row>
    <row r="26" spans="1:30" x14ac:dyDescent="0.55000000000000004">
      <c r="A26" t="s">
        <v>25</v>
      </c>
      <c r="B26" t="s">
        <v>29</v>
      </c>
      <c r="C26" s="16" t="s">
        <v>31</v>
      </c>
      <c r="D26" s="16">
        <f t="shared" ca="1" si="12"/>
        <v>8</v>
      </c>
      <c r="E26" s="16">
        <f t="shared" ca="1" si="8"/>
        <v>7</v>
      </c>
      <c r="F26" s="17">
        <f t="shared" ref="F26:G26" si="29">F10</f>
        <v>0.2</v>
      </c>
      <c r="G26" s="17">
        <f t="shared" si="29"/>
        <v>0.04</v>
      </c>
      <c r="H26" s="55">
        <f t="shared" si="14"/>
        <v>0.16</v>
      </c>
      <c r="I26" s="17">
        <f t="shared" ref="I26" si="30">I10</f>
        <v>0.01</v>
      </c>
      <c r="J26" s="17">
        <f t="shared" si="9"/>
        <v>0.03</v>
      </c>
      <c r="K26" s="55">
        <f t="shared" si="10"/>
        <v>-1.9999999999999997E-2</v>
      </c>
      <c r="L26" s="18"/>
      <c r="M26" s="18"/>
      <c r="N26" s="18"/>
      <c r="P26" s="20">
        <f>H26*(O$23-U$4)</f>
        <v>6.4000000000000309E-5</v>
      </c>
      <c r="Q26" s="33">
        <f>G26*(N$7-O$7)</f>
        <v>1.1566666666666667E-3</v>
      </c>
      <c r="R26" s="19">
        <f t="shared" si="11"/>
        <v>-3.9999999999999992E-3</v>
      </c>
      <c r="S26" s="33">
        <f>H26*(N$7-O$7)</f>
        <v>4.6266666666666669E-3</v>
      </c>
      <c r="V26" s="22">
        <f t="shared" si="16"/>
        <v>6.4000000000000309E-5</v>
      </c>
      <c r="W26" s="22">
        <f t="shared" si="17"/>
        <v>5.7833333333333339E-3</v>
      </c>
      <c r="X26" s="22">
        <f t="shared" si="18"/>
        <v>-3.9999999999999992E-3</v>
      </c>
      <c r="Y26" s="57"/>
      <c r="Z26" s="36"/>
      <c r="AA26" s="14"/>
      <c r="AC26" s="61"/>
      <c r="AD26" s="62"/>
    </row>
    <row r="27" spans="1:30" x14ac:dyDescent="0.55000000000000004">
      <c r="L27" s="18"/>
      <c r="M27" s="18"/>
      <c r="N27" s="18"/>
    </row>
    <row r="28" spans="1:30" s="23" customFormat="1" ht="11.7" x14ac:dyDescent="0.45">
      <c r="C28" s="24" t="s">
        <v>32</v>
      </c>
      <c r="D28" s="24">
        <f ca="1">SUM(D19:D27)</f>
        <v>44</v>
      </c>
      <c r="E28" s="24">
        <f ca="1">SUM(E19:E27)</f>
        <v>39</v>
      </c>
      <c r="F28" s="25">
        <f>SUM(F19:F27)</f>
        <v>1</v>
      </c>
      <c r="G28" s="25">
        <f>SUM(G19:G27)</f>
        <v>1</v>
      </c>
      <c r="H28" s="25"/>
      <c r="I28" s="25">
        <f>SUMPRODUCT(F19:F26,I19:I26)</f>
        <v>1.8000000000000002E-2</v>
      </c>
      <c r="J28" s="25">
        <f>SUMPRODUCT(G19:G26,J19:J26)</f>
        <v>3.599999999999999E-3</v>
      </c>
      <c r="K28" s="25"/>
      <c r="L28" s="26">
        <f>SUM(L19:L27)</f>
        <v>1</v>
      </c>
      <c r="M28" s="26">
        <f>SUM(M19:M27)</f>
        <v>1</v>
      </c>
      <c r="N28" s="26"/>
      <c r="O28" s="26"/>
      <c r="P28" s="34">
        <f>SUM(P19:P27)</f>
        <v>5.3333333333333428E-5</v>
      </c>
      <c r="Q28" s="27">
        <f>SUM(Q19:Q27)</f>
        <v>1.625897435897436E-2</v>
      </c>
      <c r="R28" s="27">
        <f>SUM(R19:R27)</f>
        <v>-3.599999999999999E-3</v>
      </c>
      <c r="S28" s="34">
        <f>SUM(S19:S27)</f>
        <v>1.6876923076923067E-3</v>
      </c>
      <c r="T28" s="24"/>
      <c r="U28" s="24"/>
      <c r="V28" s="74">
        <f>SUM(V19:V26)</f>
        <v>5.3333333333333428E-5</v>
      </c>
      <c r="W28" s="74">
        <f>SUM(W19:W26)</f>
        <v>1.7946666666666666E-2</v>
      </c>
      <c r="X28" s="74">
        <f>SUM(X19:X26)</f>
        <v>-3.599999999999999E-3</v>
      </c>
      <c r="Y28" s="38"/>
      <c r="Z28" s="38"/>
      <c r="AA28" s="38"/>
      <c r="AC28" s="64"/>
      <c r="AD28" s="64"/>
    </row>
    <row r="29" spans="1:30" x14ac:dyDescent="0.55000000000000004">
      <c r="J29" s="25"/>
      <c r="K29" s="40"/>
      <c r="P29" s="33"/>
      <c r="Q29" s="33"/>
    </row>
    <row r="30" spans="1:30" s="42" customFormat="1" ht="20.399999999999999" x14ac:dyDescent="0.75">
      <c r="A30" s="42" t="s">
        <v>32</v>
      </c>
      <c r="C30" s="43"/>
      <c r="D30" s="43"/>
      <c r="E30" s="43"/>
      <c r="F30" s="44"/>
      <c r="G30" s="44"/>
      <c r="H30" s="44"/>
      <c r="I30" s="44"/>
      <c r="J30" s="52">
        <f>I28-J28</f>
        <v>1.4400000000000003E-2</v>
      </c>
      <c r="K30" s="44"/>
      <c r="L30" s="45"/>
      <c r="M30" s="45"/>
      <c r="N30" s="45"/>
      <c r="O30" s="46"/>
      <c r="P30" s="47"/>
      <c r="Q30" s="47"/>
      <c r="R30" s="47"/>
      <c r="S30" s="53">
        <f>SUM(P28:S28)</f>
        <v>1.44E-2</v>
      </c>
      <c r="T30" s="43"/>
      <c r="U30" s="43"/>
      <c r="V30" s="48"/>
      <c r="W30" s="48"/>
      <c r="X30" s="71">
        <f>SUM(V19:X26)</f>
        <v>1.44E-2</v>
      </c>
      <c r="Y30" s="37"/>
      <c r="Z30" s="49"/>
      <c r="AA30" s="54"/>
      <c r="AC30" s="65"/>
      <c r="AD30" s="66"/>
    </row>
    <row r="31" spans="1:30" x14ac:dyDescent="0.55000000000000004">
      <c r="L31" s="18"/>
      <c r="M31" s="18"/>
      <c r="N31" s="18"/>
    </row>
    <row r="32" spans="1:30" x14ac:dyDescent="0.55000000000000004">
      <c r="L32" s="18"/>
      <c r="M32" s="18"/>
      <c r="N32" s="18"/>
    </row>
    <row r="33" spans="1:30" s="1" customFormat="1" ht="18.3" x14ac:dyDescent="0.7">
      <c r="C33" s="2" t="s">
        <v>0</v>
      </c>
      <c r="D33" s="2"/>
      <c r="E33" s="2"/>
      <c r="F33" s="3"/>
      <c r="G33" s="3"/>
      <c r="H33" s="3"/>
      <c r="I33" s="3"/>
      <c r="J33" s="3"/>
      <c r="K33" s="3"/>
      <c r="L33" s="4" t="s">
        <v>46</v>
      </c>
      <c r="M33" s="4"/>
      <c r="N33" s="4"/>
      <c r="O33" s="5"/>
      <c r="P33" s="6"/>
      <c r="Q33" s="5" t="s">
        <v>2</v>
      </c>
      <c r="R33" s="5"/>
      <c r="S33" s="68"/>
      <c r="T33" s="2"/>
      <c r="U33" s="2"/>
      <c r="V33" s="7"/>
      <c r="W33" s="7"/>
      <c r="X33" s="7"/>
      <c r="Y33" s="37"/>
      <c r="Z33" s="8"/>
      <c r="AA33" s="8"/>
      <c r="AC33" s="59"/>
      <c r="AD33" s="59"/>
    </row>
    <row r="34" spans="1:30" s="9" customFormat="1" ht="18.3" x14ac:dyDescent="0.7">
      <c r="A34" s="9" t="s">
        <v>3</v>
      </c>
      <c r="B34" s="9" t="s">
        <v>4</v>
      </c>
      <c r="C34" s="10" t="s">
        <v>5</v>
      </c>
      <c r="D34" s="10"/>
      <c r="E34" s="10"/>
      <c r="F34" s="11" t="s">
        <v>6</v>
      </c>
      <c r="G34" s="11" t="s">
        <v>7</v>
      </c>
      <c r="H34" s="11" t="s">
        <v>40</v>
      </c>
      <c r="I34" s="11" t="s">
        <v>8</v>
      </c>
      <c r="J34" s="11" t="s">
        <v>20</v>
      </c>
      <c r="K34" s="11" t="s">
        <v>39</v>
      </c>
      <c r="L34" s="12" t="s">
        <v>9</v>
      </c>
      <c r="M34" s="12" t="s">
        <v>10</v>
      </c>
      <c r="N34" s="12" t="s">
        <v>11</v>
      </c>
      <c r="O34" s="12" t="s">
        <v>12</v>
      </c>
      <c r="P34" s="13" t="s">
        <v>13</v>
      </c>
      <c r="Q34" s="12" t="s">
        <v>2</v>
      </c>
      <c r="R34" s="12" t="s">
        <v>35</v>
      </c>
      <c r="S34" s="69" t="s">
        <v>36</v>
      </c>
      <c r="T34" s="10"/>
      <c r="U34" s="10"/>
      <c r="V34" s="50" t="s">
        <v>34</v>
      </c>
      <c r="W34" s="50" t="s">
        <v>33</v>
      </c>
      <c r="X34" s="50" t="s">
        <v>45</v>
      </c>
      <c r="Y34" s="56"/>
      <c r="Z34" s="51"/>
      <c r="AA34" s="51"/>
      <c r="AC34" s="60"/>
      <c r="AD34" s="60"/>
    </row>
    <row r="35" spans="1:30" x14ac:dyDescent="0.55000000000000004">
      <c r="A35" t="s">
        <v>16</v>
      </c>
      <c r="B35" t="s">
        <v>17</v>
      </c>
      <c r="C35" s="16" t="s">
        <v>18</v>
      </c>
      <c r="D35" s="16">
        <f ca="1">RANDBETWEEN(0,10)</f>
        <v>3</v>
      </c>
      <c r="E35" s="16">
        <f t="shared" ref="E35:E42" ca="1" si="31">RANDBETWEEN(0,10)</f>
        <v>7</v>
      </c>
      <c r="F35" s="17">
        <f>F3</f>
        <v>0.1</v>
      </c>
      <c r="G35" s="17">
        <f t="shared" ref="G35:G42" si="32">G3</f>
        <v>0.2</v>
      </c>
      <c r="H35" s="55">
        <f>F35-G35</f>
        <v>-0.1</v>
      </c>
      <c r="I35" s="17">
        <f>I3</f>
        <v>-0.02</v>
      </c>
      <c r="J35" s="17">
        <f>J3</f>
        <v>-0.03</v>
      </c>
      <c r="K35" s="55">
        <f t="shared" ref="K35:K42" si="33">I35-J35</f>
        <v>9.9999999999999985E-3</v>
      </c>
      <c r="L35" s="18">
        <f>SUM(F35:F38)</f>
        <v>0.52</v>
      </c>
      <c r="M35" s="18">
        <f>SUM(G35:G38)</f>
        <v>0.60000000000000009</v>
      </c>
      <c r="N35" s="18">
        <f>SUMPRODUCT(F35:F38,J35:J38)/SUM(F35:F38)</f>
        <v>1.1153846153846153E-2</v>
      </c>
      <c r="O35" s="19">
        <f>SUMPRODUCT(G35:G38,J35:J38)/SUM(G35:G38)</f>
        <v>3.3333333333333331E-3</v>
      </c>
      <c r="P35" s="20">
        <f>H35*(O$19-U$4)</f>
        <v>2.6666666666666592E-5</v>
      </c>
      <c r="Q35" s="33">
        <f>G35*(N$3-O$3)</f>
        <v>1.5641025641025639E-3</v>
      </c>
      <c r="R35" s="19">
        <f t="shared" ref="R35:R42" si="34">IF(AND(F35&lt;&gt;0,G35&lt;&gt;0),F35*(I35-J35),0)</f>
        <v>9.999999999999998E-4</v>
      </c>
      <c r="S35" s="33">
        <f>H35*(N$3-O$3)</f>
        <v>-7.8205128205128193E-4</v>
      </c>
      <c r="T35" s="16" t="s">
        <v>8</v>
      </c>
      <c r="U35" s="39">
        <f>SUMPRODUCT(F35:F43,I35:I43)</f>
        <v>1.8000000000000002E-2</v>
      </c>
      <c r="V35" s="22">
        <f t="shared" ref="V35:V42" si="35">P35</f>
        <v>2.6666666666666592E-5</v>
      </c>
      <c r="W35" s="22">
        <f>Q35+S35</f>
        <v>7.8205128205128193E-4</v>
      </c>
      <c r="X35" s="22">
        <f>R35</f>
        <v>9.999999999999998E-4</v>
      </c>
      <c r="Y35" s="57">
        <f>SUM(V35:V38)</f>
        <v>2.1333333333333277E-5</v>
      </c>
      <c r="Z35" s="36"/>
      <c r="AA35" s="14"/>
      <c r="AC35" s="61"/>
      <c r="AD35" s="62"/>
    </row>
    <row r="36" spans="1:30" x14ac:dyDescent="0.55000000000000004">
      <c r="A36" t="s">
        <v>16</v>
      </c>
      <c r="B36" t="s">
        <v>17</v>
      </c>
      <c r="C36" s="16" t="s">
        <v>19</v>
      </c>
      <c r="D36" s="16">
        <f t="shared" ref="D36:D42" ca="1" si="36">RANDBETWEEN(0,10)</f>
        <v>0</v>
      </c>
      <c r="E36" s="16">
        <f t="shared" ca="1" si="31"/>
        <v>10</v>
      </c>
      <c r="F36" s="17">
        <f t="shared" ref="F36:F42" si="37">F4</f>
        <v>0.1</v>
      </c>
      <c r="G36" s="17">
        <f t="shared" si="32"/>
        <v>0.1</v>
      </c>
      <c r="H36" s="55">
        <f t="shared" ref="H36:H42" si="38">F36-G36</f>
        <v>0</v>
      </c>
      <c r="I36" s="17">
        <f t="shared" ref="I36:J42" si="39">I4</f>
        <v>0</v>
      </c>
      <c r="J36" s="17">
        <f t="shared" si="39"/>
        <v>0</v>
      </c>
      <c r="K36" s="55">
        <f t="shared" si="33"/>
        <v>0</v>
      </c>
      <c r="L36" s="18"/>
      <c r="M36" s="18"/>
      <c r="N36" s="18"/>
      <c r="P36" s="20">
        <f>H36*(O$19-U$4)</f>
        <v>0</v>
      </c>
      <c r="Q36" s="33">
        <f>G36*(N$3-O$3)</f>
        <v>7.8205128205128193E-4</v>
      </c>
      <c r="R36" s="19">
        <f t="shared" si="34"/>
        <v>0</v>
      </c>
      <c r="S36" s="33">
        <f>H36*(N$3-O$3)</f>
        <v>0</v>
      </c>
      <c r="T36" s="16" t="s">
        <v>20</v>
      </c>
      <c r="U36" s="39">
        <f>SUMPRODUCT(G35:G43,J35:J43)</f>
        <v>3.599999999999999E-3</v>
      </c>
      <c r="V36" s="22">
        <f t="shared" si="35"/>
        <v>0</v>
      </c>
      <c r="W36" s="22">
        <f t="shared" ref="W36:W42" si="40">Q36+S36</f>
        <v>7.8205128205128193E-4</v>
      </c>
      <c r="X36" s="22">
        <f t="shared" ref="X36:X42" si="41">R36</f>
        <v>0</v>
      </c>
      <c r="Y36" s="57"/>
      <c r="Z36" s="36"/>
      <c r="AA36" s="14"/>
      <c r="AC36" s="61"/>
      <c r="AD36" s="62"/>
    </row>
    <row r="37" spans="1:30" x14ac:dyDescent="0.55000000000000004">
      <c r="A37" t="s">
        <v>16</v>
      </c>
      <c r="B37" t="s">
        <v>21</v>
      </c>
      <c r="C37" s="16" t="s">
        <v>22</v>
      </c>
      <c r="D37" s="16">
        <f t="shared" ca="1" si="36"/>
        <v>6</v>
      </c>
      <c r="E37" s="16">
        <f t="shared" ca="1" si="31"/>
        <v>5</v>
      </c>
      <c r="F37" s="17">
        <f t="shared" si="37"/>
        <v>0.12</v>
      </c>
      <c r="G37" s="17">
        <f t="shared" si="32"/>
        <v>0.1</v>
      </c>
      <c r="H37" s="55">
        <f t="shared" si="38"/>
        <v>1.999999999999999E-2</v>
      </c>
      <c r="I37" s="17">
        <f t="shared" si="39"/>
        <v>0.02</v>
      </c>
      <c r="J37" s="17">
        <f t="shared" si="39"/>
        <v>0.04</v>
      </c>
      <c r="K37" s="55">
        <f t="shared" si="33"/>
        <v>-0.02</v>
      </c>
      <c r="L37" s="18"/>
      <c r="M37" s="18"/>
      <c r="N37" s="18"/>
      <c r="P37" s="20">
        <f>H37*(O$19-U$4)</f>
        <v>-5.3333333333333159E-6</v>
      </c>
      <c r="Q37" s="33">
        <f>G37*(N$3-O$3)</f>
        <v>7.8205128205128193E-4</v>
      </c>
      <c r="R37" s="19">
        <f t="shared" si="34"/>
        <v>-2.3999999999999998E-3</v>
      </c>
      <c r="S37" s="33">
        <f>H37*(N$3-O$3)</f>
        <v>1.5641025641025631E-4</v>
      </c>
      <c r="T37" s="16" t="s">
        <v>23</v>
      </c>
      <c r="U37" s="39">
        <f>U35-U36</f>
        <v>1.4400000000000003E-2</v>
      </c>
      <c r="V37" s="22">
        <f t="shared" si="35"/>
        <v>-5.3333333333333159E-6</v>
      </c>
      <c r="W37" s="22">
        <f t="shared" si="40"/>
        <v>9.3846153846153819E-4</v>
      </c>
      <c r="X37" s="22">
        <f t="shared" si="41"/>
        <v>-2.3999999999999998E-3</v>
      </c>
      <c r="Y37" s="57"/>
      <c r="Z37" s="36"/>
      <c r="AA37" s="14"/>
      <c r="AC37" s="61"/>
      <c r="AD37" s="62"/>
    </row>
    <row r="38" spans="1:30" x14ac:dyDescent="0.55000000000000004">
      <c r="A38" t="s">
        <v>16</v>
      </c>
      <c r="B38" t="s">
        <v>21</v>
      </c>
      <c r="C38" s="16" t="s">
        <v>24</v>
      </c>
      <c r="D38" s="16">
        <f t="shared" ca="1" si="36"/>
        <v>8</v>
      </c>
      <c r="E38" s="16">
        <f t="shared" ca="1" si="31"/>
        <v>10</v>
      </c>
      <c r="F38" s="17">
        <f t="shared" si="37"/>
        <v>0.2</v>
      </c>
      <c r="G38" s="17">
        <f t="shared" si="32"/>
        <v>0.2</v>
      </c>
      <c r="H38" s="55">
        <f t="shared" si="38"/>
        <v>0</v>
      </c>
      <c r="I38" s="17">
        <f t="shared" si="39"/>
        <v>0.02</v>
      </c>
      <c r="J38" s="17">
        <f t="shared" si="39"/>
        <v>0.02</v>
      </c>
      <c r="K38" s="55">
        <f t="shared" si="33"/>
        <v>0</v>
      </c>
      <c r="L38" s="18"/>
      <c r="M38" s="18"/>
      <c r="N38" s="18"/>
      <c r="P38" s="20">
        <f>H38*(O$19-U$4)</f>
        <v>0</v>
      </c>
      <c r="Q38" s="33">
        <f>G38*(N$3-O$3)</f>
        <v>1.5641025641025639E-3</v>
      </c>
      <c r="R38" s="19">
        <f t="shared" si="34"/>
        <v>0</v>
      </c>
      <c r="S38" s="33">
        <f>H38*(N$3-O$3)</f>
        <v>0</v>
      </c>
      <c r="U38" s="21"/>
      <c r="V38" s="22">
        <f t="shared" si="35"/>
        <v>0</v>
      </c>
      <c r="W38" s="22">
        <f t="shared" si="40"/>
        <v>1.5641025641025639E-3</v>
      </c>
      <c r="X38" s="22">
        <f t="shared" si="41"/>
        <v>0</v>
      </c>
      <c r="Y38" s="57"/>
      <c r="Z38" s="36"/>
      <c r="AA38" s="14"/>
      <c r="AC38" s="61"/>
      <c r="AD38" s="62"/>
    </row>
    <row r="39" spans="1:30" x14ac:dyDescent="0.55000000000000004">
      <c r="A39" t="s">
        <v>25</v>
      </c>
      <c r="B39" t="s">
        <v>21</v>
      </c>
      <c r="C39" s="16" t="s">
        <v>26</v>
      </c>
      <c r="D39" s="16">
        <f t="shared" ca="1" si="36"/>
        <v>10</v>
      </c>
      <c r="E39" s="16">
        <f t="shared" ca="1" si="31"/>
        <v>8</v>
      </c>
      <c r="F39" s="17">
        <f t="shared" si="37"/>
        <v>0.16</v>
      </c>
      <c r="G39" s="17">
        <f t="shared" si="32"/>
        <v>0.08</v>
      </c>
      <c r="H39" s="55">
        <f t="shared" si="38"/>
        <v>0.08</v>
      </c>
      <c r="I39" s="17">
        <f t="shared" si="39"/>
        <v>0.04</v>
      </c>
      <c r="J39" s="17">
        <f t="shared" si="39"/>
        <v>0.04</v>
      </c>
      <c r="K39" s="55">
        <f t="shared" si="33"/>
        <v>0</v>
      </c>
      <c r="L39" s="18">
        <f>SUM(F39:F42)</f>
        <v>0.48000000000000004</v>
      </c>
      <c r="M39" s="18">
        <f>SUM(G39:G42)</f>
        <v>0.39999999999999997</v>
      </c>
      <c r="N39" s="18">
        <f>SUMPRODUCT(F39:F42,J39:J42)/SUM(F39:F42)</f>
        <v>3.291666666666667E-2</v>
      </c>
      <c r="O39" s="19">
        <f>SUMPRODUCT(G39:G42,J39:J42)/SUM(G39:G42)</f>
        <v>4.000000000000001E-3</v>
      </c>
      <c r="P39" s="20">
        <f>H39*(O$23-U$4)</f>
        <v>3.2000000000000154E-5</v>
      </c>
      <c r="Q39" s="33">
        <f>G39*(N$7-O$7)</f>
        <v>2.3133333333333335E-3</v>
      </c>
      <c r="R39" s="19">
        <f t="shared" si="34"/>
        <v>0</v>
      </c>
      <c r="S39" s="33">
        <f>H39*(N$7-O$7)</f>
        <v>2.3133333333333335E-3</v>
      </c>
      <c r="V39" s="22">
        <f t="shared" si="35"/>
        <v>3.2000000000000154E-5</v>
      </c>
      <c r="W39" s="22">
        <f t="shared" si="40"/>
        <v>4.6266666666666669E-3</v>
      </c>
      <c r="X39" s="22">
        <f t="shared" si="41"/>
        <v>0</v>
      </c>
      <c r="Y39" s="57">
        <f>SUM(V39:V42)</f>
        <v>3.2000000000000148E-5</v>
      </c>
      <c r="Z39" s="36"/>
      <c r="AA39" s="14"/>
      <c r="AC39" s="61"/>
      <c r="AD39" s="62"/>
    </row>
    <row r="40" spans="1:30" s="75" customFormat="1" x14ac:dyDescent="0.55000000000000004">
      <c r="A40" s="75" t="s">
        <v>25</v>
      </c>
      <c r="B40" s="75" t="s">
        <v>27</v>
      </c>
      <c r="C40" s="76" t="s">
        <v>28</v>
      </c>
      <c r="D40" s="76">
        <f t="shared" ca="1" si="36"/>
        <v>10</v>
      </c>
      <c r="E40" s="76">
        <f t="shared" ca="1" si="31"/>
        <v>10</v>
      </c>
      <c r="F40" s="21">
        <f t="shared" si="37"/>
        <v>0.1</v>
      </c>
      <c r="G40" s="21">
        <f t="shared" si="32"/>
        <v>0.08</v>
      </c>
      <c r="H40" s="25">
        <f t="shared" si="38"/>
        <v>2.0000000000000004E-2</v>
      </c>
      <c r="I40" s="21">
        <f t="shared" si="39"/>
        <v>0.05</v>
      </c>
      <c r="J40" s="21">
        <f t="shared" si="39"/>
        <v>0.04</v>
      </c>
      <c r="K40" s="25">
        <f t="shared" si="33"/>
        <v>1.0000000000000002E-2</v>
      </c>
      <c r="L40" s="77"/>
      <c r="M40" s="77"/>
      <c r="N40" s="77"/>
      <c r="O40" s="78"/>
      <c r="P40" s="79">
        <f>H40*(O$23-U$4)</f>
        <v>8.0000000000000403E-6</v>
      </c>
      <c r="Q40" s="80">
        <f>G40*(N$7-O$7)</f>
        <v>2.3133333333333335E-3</v>
      </c>
      <c r="R40" s="78">
        <f t="shared" si="34"/>
        <v>1.0000000000000002E-3</v>
      </c>
      <c r="S40" s="80">
        <f>H40*(N$7-O$7)</f>
        <v>5.7833333333333348E-4</v>
      </c>
      <c r="T40" s="76"/>
      <c r="U40" s="76"/>
      <c r="V40" s="72">
        <f t="shared" si="35"/>
        <v>8.0000000000000403E-6</v>
      </c>
      <c r="W40" s="72">
        <f t="shared" si="40"/>
        <v>2.891666666666667E-3</v>
      </c>
      <c r="X40" s="72">
        <f t="shared" si="41"/>
        <v>1.0000000000000002E-3</v>
      </c>
      <c r="Y40" s="81"/>
      <c r="Z40" s="82"/>
      <c r="AA40" s="83"/>
      <c r="AC40" s="84"/>
      <c r="AD40" s="85"/>
    </row>
    <row r="41" spans="1:30" x14ac:dyDescent="0.55000000000000004">
      <c r="A41" t="s">
        <v>25</v>
      </c>
      <c r="B41" t="s">
        <v>29</v>
      </c>
      <c r="C41" s="16" t="s">
        <v>30</v>
      </c>
      <c r="D41" s="16">
        <f t="shared" ca="1" si="36"/>
        <v>5</v>
      </c>
      <c r="E41" s="16">
        <f t="shared" ca="1" si="31"/>
        <v>4</v>
      </c>
      <c r="F41" s="17">
        <f t="shared" si="37"/>
        <v>0.02</v>
      </c>
      <c r="G41" s="17">
        <f t="shared" si="32"/>
        <v>0.2</v>
      </c>
      <c r="H41" s="55">
        <f t="shared" si="38"/>
        <v>-0.18000000000000002</v>
      </c>
      <c r="I41" s="17">
        <f t="shared" si="39"/>
        <v>0.01</v>
      </c>
      <c r="J41" s="17">
        <f t="shared" si="39"/>
        <v>-0.03</v>
      </c>
      <c r="K41" s="55">
        <f t="shared" si="33"/>
        <v>0.04</v>
      </c>
      <c r="L41" s="18"/>
      <c r="M41" s="18"/>
      <c r="N41" s="18"/>
      <c r="P41" s="20">
        <f>H41*(O$23-U$4)</f>
        <v>-7.2000000000000354E-5</v>
      </c>
      <c r="Q41" s="33">
        <f>G41*(N$7-O$7)</f>
        <v>5.7833333333333348E-3</v>
      </c>
      <c r="R41" s="19">
        <f t="shared" si="34"/>
        <v>8.0000000000000004E-4</v>
      </c>
      <c r="S41" s="33">
        <f>H41*(N$7-O$7)</f>
        <v>-5.2050000000000013E-3</v>
      </c>
      <c r="V41" s="22">
        <f t="shared" si="35"/>
        <v>-7.2000000000000354E-5</v>
      </c>
      <c r="W41" s="22">
        <f t="shared" si="40"/>
        <v>5.7833333333333348E-4</v>
      </c>
      <c r="X41" s="22">
        <f t="shared" si="41"/>
        <v>8.0000000000000004E-4</v>
      </c>
      <c r="Y41" s="57"/>
      <c r="Z41" s="36"/>
      <c r="AA41" s="14"/>
      <c r="AC41" s="61"/>
      <c r="AD41" s="62"/>
    </row>
    <row r="42" spans="1:30" x14ac:dyDescent="0.55000000000000004">
      <c r="A42" t="s">
        <v>25</v>
      </c>
      <c r="B42" t="s">
        <v>29</v>
      </c>
      <c r="C42" s="16" t="s">
        <v>31</v>
      </c>
      <c r="D42" s="16">
        <f t="shared" ca="1" si="36"/>
        <v>3</v>
      </c>
      <c r="E42" s="16">
        <f t="shared" ca="1" si="31"/>
        <v>4</v>
      </c>
      <c r="F42" s="17">
        <f t="shared" si="37"/>
        <v>0.2</v>
      </c>
      <c r="G42" s="17">
        <f t="shared" si="32"/>
        <v>0.04</v>
      </c>
      <c r="H42" s="55">
        <f t="shared" si="38"/>
        <v>0.16</v>
      </c>
      <c r="I42" s="17">
        <f t="shared" si="39"/>
        <v>0.01</v>
      </c>
      <c r="J42" s="17">
        <f t="shared" si="39"/>
        <v>0.03</v>
      </c>
      <c r="K42" s="55">
        <f t="shared" si="33"/>
        <v>-1.9999999999999997E-2</v>
      </c>
      <c r="L42" s="18"/>
      <c r="M42" s="18"/>
      <c r="N42" s="18"/>
      <c r="P42" s="20">
        <f>H42*(O$23-U$4)</f>
        <v>6.4000000000000309E-5</v>
      </c>
      <c r="Q42" s="33">
        <f>G42*(N$7-O$7)</f>
        <v>1.1566666666666667E-3</v>
      </c>
      <c r="R42" s="19">
        <f t="shared" si="34"/>
        <v>-3.9999999999999992E-3</v>
      </c>
      <c r="S42" s="33">
        <f>H42*(N$7-O$7)</f>
        <v>4.6266666666666669E-3</v>
      </c>
      <c r="V42" s="22">
        <f t="shared" si="35"/>
        <v>6.4000000000000309E-5</v>
      </c>
      <c r="W42" s="22">
        <f t="shared" si="40"/>
        <v>5.7833333333333339E-3</v>
      </c>
      <c r="X42" s="22">
        <f t="shared" si="41"/>
        <v>-3.9999999999999992E-3</v>
      </c>
      <c r="Y42" s="57"/>
      <c r="Z42" s="36"/>
      <c r="AA42" s="14"/>
      <c r="AC42" s="61"/>
      <c r="AD42" s="62"/>
    </row>
    <row r="43" spans="1:30" x14ac:dyDescent="0.55000000000000004">
      <c r="L43" s="18"/>
      <c r="M43" s="18"/>
      <c r="N43" s="18"/>
    </row>
    <row r="44" spans="1:30" s="23" customFormat="1" ht="11.7" x14ac:dyDescent="0.45">
      <c r="C44" s="24" t="s">
        <v>32</v>
      </c>
      <c r="D44" s="24">
        <f ca="1">SUM(D35:D43)</f>
        <v>45</v>
      </c>
      <c r="E44" s="24">
        <f ca="1">SUM(E35:E43)</f>
        <v>58</v>
      </c>
      <c r="F44" s="25">
        <f>SUM(F35:F43)</f>
        <v>1</v>
      </c>
      <c r="G44" s="25">
        <f>SUM(G35:G43)</f>
        <v>1</v>
      </c>
      <c r="H44" s="25"/>
      <c r="I44" s="25">
        <f>SUMPRODUCT(F35:F42,I35:I42)</f>
        <v>1.8000000000000002E-2</v>
      </c>
      <c r="J44" s="25">
        <f>SUMPRODUCT(G35:G42,J35:J42)</f>
        <v>3.599999999999999E-3</v>
      </c>
      <c r="K44" s="25"/>
      <c r="L44" s="26">
        <f>SUM(L35:L43)</f>
        <v>1</v>
      </c>
      <c r="M44" s="26">
        <f>SUM(M35:M43)</f>
        <v>1</v>
      </c>
      <c r="N44" s="26"/>
      <c r="O44" s="26"/>
      <c r="P44" s="34">
        <f>SUM(P35:P43)</f>
        <v>5.3333333333333428E-5</v>
      </c>
      <c r="Q44" s="27">
        <f>SUM(Q35:Q43)</f>
        <v>1.625897435897436E-2</v>
      </c>
      <c r="R44" s="27">
        <f>SUM(R35:R43)</f>
        <v>-3.599999999999999E-3</v>
      </c>
      <c r="S44" s="34">
        <f>SUM(S35:S43)</f>
        <v>1.6876923076923067E-3</v>
      </c>
      <c r="T44" s="24"/>
      <c r="U44" s="24"/>
      <c r="V44" s="74">
        <f>SUM(V35:V42)</f>
        <v>5.3333333333333428E-5</v>
      </c>
      <c r="W44" s="74">
        <f>SUM(W35:W42)</f>
        <v>1.7946666666666666E-2</v>
      </c>
      <c r="X44" s="74">
        <f>SUM(X35:X42)</f>
        <v>-3.599999999999999E-3</v>
      </c>
      <c r="Y44" s="38"/>
      <c r="Z44" s="38"/>
      <c r="AA44" s="38"/>
      <c r="AC44" s="64"/>
      <c r="AD44" s="64"/>
    </row>
    <row r="45" spans="1:30" x14ac:dyDescent="0.55000000000000004">
      <c r="J45" s="25"/>
      <c r="K45" s="40"/>
      <c r="P45" s="33"/>
      <c r="Q45" s="33"/>
    </row>
    <row r="46" spans="1:30" s="42" customFormat="1" ht="20.399999999999999" x14ac:dyDescent="0.75">
      <c r="A46" s="42" t="s">
        <v>32</v>
      </c>
      <c r="C46" s="43"/>
      <c r="D46" s="43"/>
      <c r="E46" s="43"/>
      <c r="F46" s="44"/>
      <c r="G46" s="44"/>
      <c r="H46" s="44"/>
      <c r="I46" s="44"/>
      <c r="J46" s="52">
        <f>I44-J44</f>
        <v>1.4400000000000003E-2</v>
      </c>
      <c r="K46" s="44"/>
      <c r="L46" s="45"/>
      <c r="M46" s="45"/>
      <c r="N46" s="45"/>
      <c r="O46" s="46"/>
      <c r="P46" s="47"/>
      <c r="Q46" s="47"/>
      <c r="R46" s="47"/>
      <c r="S46" s="53">
        <f>SUM(P44:S44)</f>
        <v>1.44E-2</v>
      </c>
      <c r="T46" s="43"/>
      <c r="U46" s="43"/>
      <c r="V46" s="48"/>
      <c r="W46" s="48"/>
      <c r="X46" s="71">
        <f>SUM(V35:X42)</f>
        <v>1.44E-2</v>
      </c>
      <c r="Y46" s="37"/>
      <c r="Z46" s="49"/>
      <c r="AA46" s="54"/>
      <c r="AC46" s="65"/>
      <c r="AD46" s="6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E7F8-A332-43EE-B0D6-172C85AF87D3}">
  <dimension ref="A1:AB15"/>
  <sheetViews>
    <sheetView topLeftCell="F1" workbookViewId="0">
      <selection activeCell="Y1" sqref="Y1"/>
    </sheetView>
  </sheetViews>
  <sheetFormatPr defaultRowHeight="14.4" x14ac:dyDescent="0.55000000000000004"/>
  <cols>
    <col min="22" max="22" width="13.68359375" customWidth="1"/>
  </cols>
  <sheetData>
    <row r="1" spans="1:28" s="86" customFormat="1" ht="28.2" x14ac:dyDescent="1.05">
      <c r="A1" s="86" t="s">
        <v>47</v>
      </c>
    </row>
    <row r="2" spans="1:28" s="1" customFormat="1" ht="18.3" x14ac:dyDescent="0.7">
      <c r="C2" s="2" t="s">
        <v>0</v>
      </c>
      <c r="D2" s="3"/>
      <c r="E2" s="3"/>
      <c r="F2" s="3"/>
      <c r="G2" s="3"/>
      <c r="H2" s="3"/>
      <c r="I2" s="3"/>
      <c r="J2" s="4" t="s">
        <v>43</v>
      </c>
      <c r="K2" s="4"/>
      <c r="L2" s="4"/>
      <c r="M2" s="5"/>
      <c r="N2" s="6"/>
      <c r="O2" s="5" t="s">
        <v>2</v>
      </c>
      <c r="P2" s="5"/>
      <c r="Q2" s="68"/>
      <c r="R2" s="2"/>
      <c r="S2" s="2"/>
      <c r="T2" s="7"/>
      <c r="U2" s="7"/>
      <c r="V2" s="7"/>
      <c r="W2" s="37"/>
      <c r="X2" s="8"/>
      <c r="Y2" s="8"/>
      <c r="AA2" s="59"/>
      <c r="AB2" s="59"/>
    </row>
    <row r="3" spans="1:28" s="9" customFormat="1" ht="18.3" x14ac:dyDescent="0.7">
      <c r="A3" s="9" t="s">
        <v>3</v>
      </c>
      <c r="B3" s="9" t="s">
        <v>4</v>
      </c>
      <c r="C3" s="10" t="s">
        <v>5</v>
      </c>
      <c r="D3" s="11" t="s">
        <v>6</v>
      </c>
      <c r="E3" s="11" t="s">
        <v>7</v>
      </c>
      <c r="F3" s="11" t="s">
        <v>40</v>
      </c>
      <c r="G3" s="11" t="s">
        <v>8</v>
      </c>
      <c r="H3" s="11" t="s">
        <v>20</v>
      </c>
      <c r="I3" s="11" t="s">
        <v>39</v>
      </c>
      <c r="J3" s="12" t="s">
        <v>9</v>
      </c>
      <c r="K3" s="12" t="s">
        <v>10</v>
      </c>
      <c r="L3" s="12" t="s">
        <v>11</v>
      </c>
      <c r="M3" s="12" t="s">
        <v>12</v>
      </c>
      <c r="N3" s="13" t="s">
        <v>13</v>
      </c>
      <c r="O3" s="12" t="s">
        <v>2</v>
      </c>
      <c r="P3" s="12" t="s">
        <v>35</v>
      </c>
      <c r="Q3" s="69" t="s">
        <v>36</v>
      </c>
      <c r="R3" s="10"/>
      <c r="S3" s="10"/>
      <c r="T3" s="50" t="s">
        <v>34</v>
      </c>
      <c r="U3" s="50" t="s">
        <v>33</v>
      </c>
      <c r="V3" s="50" t="s">
        <v>45</v>
      </c>
      <c r="W3" s="56"/>
      <c r="X3" s="51"/>
      <c r="Y3" s="51"/>
      <c r="AA3" s="60"/>
      <c r="AB3" s="60"/>
    </row>
    <row r="4" spans="1:28" x14ac:dyDescent="0.55000000000000004">
      <c r="A4" t="s">
        <v>16</v>
      </c>
      <c r="B4" t="s">
        <v>17</v>
      </c>
      <c r="C4" s="16" t="s">
        <v>18</v>
      </c>
      <c r="D4" s="17">
        <v>0.1</v>
      </c>
      <c r="E4" s="17">
        <v>0.2</v>
      </c>
      <c r="F4" s="55">
        <f>D4-E4</f>
        <v>-0.1</v>
      </c>
      <c r="G4" s="17">
        <v>-0.02</v>
      </c>
      <c r="H4" s="17">
        <v>-0.03</v>
      </c>
      <c r="I4" s="55">
        <f t="shared" ref="I4:I11" si="0">G4-H4</f>
        <v>9.9999999999999985E-3</v>
      </c>
      <c r="J4" s="18">
        <f>SUM(D4:D7)</f>
        <v>0.52</v>
      </c>
      <c r="K4" s="18">
        <f>SUM(E4:E7)</f>
        <v>0.60000000000000009</v>
      </c>
      <c r="L4" s="18">
        <f>SUMPRODUCT(D4:D7,H4:H7)/SUM(D4:D7)</f>
        <v>1.1153846153846153E-2</v>
      </c>
      <c r="M4" s="19">
        <f>SUMPRODUCT(E4:E7,H4:H7)/SUM(E4:E7)</f>
        <v>3.3333333333333331E-3</v>
      </c>
      <c r="N4" s="20">
        <f>F4*(M$4-S$5)</f>
        <v>2.6666666666666592E-5</v>
      </c>
      <c r="O4" s="33">
        <f>E4*(L$4-M$4)</f>
        <v>1.5641025641025639E-3</v>
      </c>
      <c r="P4" s="19">
        <f t="shared" ref="P4:P11" si="1">IF(AND(D4&lt;&gt;0,E4&lt;&gt;0),D4*(G4-H4),0)</f>
        <v>9.999999999999998E-4</v>
      </c>
      <c r="Q4" s="33">
        <f>F4*(L$4-M$4)</f>
        <v>-7.8205128205128193E-4</v>
      </c>
      <c r="R4" s="16" t="s">
        <v>8</v>
      </c>
      <c r="S4" s="39">
        <f>SUMPRODUCT(D4:D12,G4:G12)</f>
        <v>1.8000000000000002E-2</v>
      </c>
      <c r="T4" s="22">
        <f t="shared" ref="T4:T11" si="2">N4</f>
        <v>2.6666666666666592E-5</v>
      </c>
      <c r="U4" s="22">
        <f>O4+Q4</f>
        <v>7.8205128205128193E-4</v>
      </c>
      <c r="V4" s="22">
        <f>P4</f>
        <v>9.999999999999998E-4</v>
      </c>
      <c r="W4" s="57"/>
      <c r="X4" s="36"/>
      <c r="Y4" s="14"/>
      <c r="AA4" s="61"/>
      <c r="AB4" s="62"/>
    </row>
    <row r="5" spans="1:28" x14ac:dyDescent="0.55000000000000004">
      <c r="A5" t="s">
        <v>16</v>
      </c>
      <c r="B5" t="s">
        <v>17</v>
      </c>
      <c r="C5" s="16" t="s">
        <v>19</v>
      </c>
      <c r="D5" s="17">
        <v>0.1</v>
      </c>
      <c r="E5" s="17">
        <v>0.1</v>
      </c>
      <c r="F5" s="55">
        <f t="shared" ref="F5:F11" si="3">D5-E5</f>
        <v>0</v>
      </c>
      <c r="G5" s="17">
        <v>0</v>
      </c>
      <c r="H5" s="17">
        <v>0</v>
      </c>
      <c r="I5" s="55">
        <f t="shared" si="0"/>
        <v>0</v>
      </c>
      <c r="J5" s="18"/>
      <c r="K5" s="18"/>
      <c r="L5" s="18"/>
      <c r="M5" s="19"/>
      <c r="N5" s="20">
        <f>F5*(M$4-S$5)</f>
        <v>0</v>
      </c>
      <c r="O5" s="33">
        <f>E5*(L$4-M$4)</f>
        <v>7.8205128205128193E-4</v>
      </c>
      <c r="P5" s="19">
        <f t="shared" si="1"/>
        <v>0</v>
      </c>
      <c r="Q5" s="33">
        <f>F5*(L$4-M$4)</f>
        <v>0</v>
      </c>
      <c r="R5" s="16" t="s">
        <v>20</v>
      </c>
      <c r="S5" s="39">
        <f>SUMPRODUCT(E4:E12,H4:H12)</f>
        <v>3.599999999999999E-3</v>
      </c>
      <c r="T5" s="22">
        <f t="shared" si="2"/>
        <v>0</v>
      </c>
      <c r="U5" s="22">
        <f t="shared" ref="U5:U11" si="4">O5+Q5</f>
        <v>7.8205128205128193E-4</v>
      </c>
      <c r="V5" s="22">
        <f t="shared" ref="V5:V11" si="5">P5</f>
        <v>0</v>
      </c>
      <c r="W5" s="57"/>
      <c r="X5" s="36"/>
      <c r="Y5" s="14"/>
      <c r="AA5" s="61"/>
      <c r="AB5" s="62"/>
    </row>
    <row r="6" spans="1:28" x14ac:dyDescent="0.55000000000000004">
      <c r="A6" t="s">
        <v>16</v>
      </c>
      <c r="B6" t="s">
        <v>21</v>
      </c>
      <c r="C6" s="16" t="s">
        <v>22</v>
      </c>
      <c r="D6" s="17">
        <v>0.12</v>
      </c>
      <c r="E6" s="17">
        <v>0.1</v>
      </c>
      <c r="F6" s="55">
        <f t="shared" si="3"/>
        <v>1.999999999999999E-2</v>
      </c>
      <c r="G6" s="17">
        <v>0.02</v>
      </c>
      <c r="H6" s="17">
        <v>0.04</v>
      </c>
      <c r="I6" s="55">
        <f t="shared" si="0"/>
        <v>-0.02</v>
      </c>
      <c r="J6" s="18"/>
      <c r="K6" s="18"/>
      <c r="L6" s="18"/>
      <c r="M6" s="19"/>
      <c r="N6" s="20">
        <f>F6*(M$4-S$5)</f>
        <v>-5.3333333333333159E-6</v>
      </c>
      <c r="O6" s="33">
        <f>E6*(L$4-M$4)</f>
        <v>7.8205128205128193E-4</v>
      </c>
      <c r="P6" s="19">
        <f t="shared" si="1"/>
        <v>-2.3999999999999998E-3</v>
      </c>
      <c r="Q6" s="33">
        <f>F6*(L$4-M$4)</f>
        <v>1.5641025641025631E-4</v>
      </c>
      <c r="R6" s="16" t="s">
        <v>23</v>
      </c>
      <c r="S6" s="39">
        <f>S4-S5</f>
        <v>1.4400000000000003E-2</v>
      </c>
      <c r="T6" s="22">
        <f t="shared" si="2"/>
        <v>-5.3333333333333159E-6</v>
      </c>
      <c r="U6" s="22">
        <f t="shared" si="4"/>
        <v>9.3846153846153819E-4</v>
      </c>
      <c r="V6" s="22">
        <f t="shared" si="5"/>
        <v>-2.3999999999999998E-3</v>
      </c>
      <c r="W6" s="57"/>
      <c r="X6" s="36"/>
      <c r="Y6" s="14"/>
      <c r="AA6" s="61"/>
      <c r="AB6" s="62"/>
    </row>
    <row r="7" spans="1:28" x14ac:dyDescent="0.55000000000000004">
      <c r="A7" t="s">
        <v>16</v>
      </c>
      <c r="B7" t="s">
        <v>21</v>
      </c>
      <c r="C7" s="16" t="s">
        <v>24</v>
      </c>
      <c r="D7" s="17">
        <v>0.2</v>
      </c>
      <c r="E7" s="17">
        <v>0.2</v>
      </c>
      <c r="F7" s="55">
        <f t="shared" si="3"/>
        <v>0</v>
      </c>
      <c r="G7" s="17">
        <v>0.02</v>
      </c>
      <c r="H7" s="17">
        <v>0.02</v>
      </c>
      <c r="I7" s="55">
        <f t="shared" si="0"/>
        <v>0</v>
      </c>
      <c r="J7" s="18"/>
      <c r="K7" s="18"/>
      <c r="L7" s="18"/>
      <c r="M7" s="19"/>
      <c r="N7" s="20">
        <f>F7*(M$4-S$5)</f>
        <v>0</v>
      </c>
      <c r="O7" s="33">
        <f>E7*(L$4-M$4)</f>
        <v>1.5641025641025639E-3</v>
      </c>
      <c r="P7" s="19">
        <f t="shared" si="1"/>
        <v>0</v>
      </c>
      <c r="Q7" s="33">
        <f>F7*(L$4-M$4)</f>
        <v>0</v>
      </c>
      <c r="R7" s="16"/>
      <c r="S7" s="21"/>
      <c r="T7" s="22">
        <f t="shared" si="2"/>
        <v>0</v>
      </c>
      <c r="U7" s="22">
        <f t="shared" si="4"/>
        <v>1.5641025641025639E-3</v>
      </c>
      <c r="V7" s="22">
        <f t="shared" si="5"/>
        <v>0</v>
      </c>
      <c r="W7" s="57"/>
      <c r="X7" s="36"/>
      <c r="Y7" s="14"/>
      <c r="AA7" s="61"/>
      <c r="AB7" s="62"/>
    </row>
    <row r="8" spans="1:28" x14ac:dyDescent="0.55000000000000004">
      <c r="A8" t="s">
        <v>25</v>
      </c>
      <c r="B8" t="s">
        <v>21</v>
      </c>
      <c r="C8" s="16" t="s">
        <v>26</v>
      </c>
      <c r="D8" s="17">
        <v>0.16</v>
      </c>
      <c r="E8" s="17">
        <v>0.08</v>
      </c>
      <c r="F8" s="55">
        <f t="shared" si="3"/>
        <v>0.08</v>
      </c>
      <c r="G8" s="17">
        <v>0.04</v>
      </c>
      <c r="H8" s="17">
        <v>0.04</v>
      </c>
      <c r="I8" s="55">
        <f t="shared" si="0"/>
        <v>0</v>
      </c>
      <c r="J8" s="18">
        <f>SUM(D8:D11)</f>
        <v>0.48000000000000004</v>
      </c>
      <c r="K8" s="18">
        <f>SUM(E8:E11)</f>
        <v>0.39999999999999997</v>
      </c>
      <c r="L8" s="18">
        <f>SUMPRODUCT(D8:D11,H8:H11)/SUM(D8:D11)</f>
        <v>3.291666666666667E-2</v>
      </c>
      <c r="M8" s="19">
        <f>SUMPRODUCT(E8:E11,H8:H11)/SUM(E8:E11)</f>
        <v>4.000000000000001E-3</v>
      </c>
      <c r="N8" s="20">
        <f>F8*(M$8-S$5)</f>
        <v>3.2000000000000154E-5</v>
      </c>
      <c r="O8" s="33">
        <f>E8*(L$8-M$8)</f>
        <v>2.3133333333333335E-3</v>
      </c>
      <c r="P8" s="19">
        <f t="shared" si="1"/>
        <v>0</v>
      </c>
      <c r="Q8" s="33">
        <f>F8*(L$8-M$8)</f>
        <v>2.3133333333333335E-3</v>
      </c>
      <c r="R8" s="16"/>
      <c r="S8" s="16"/>
      <c r="T8" s="22">
        <f t="shared" si="2"/>
        <v>3.2000000000000154E-5</v>
      </c>
      <c r="U8" s="22">
        <f t="shared" si="4"/>
        <v>4.6266666666666669E-3</v>
      </c>
      <c r="V8" s="22">
        <f t="shared" si="5"/>
        <v>0</v>
      </c>
      <c r="W8" s="57"/>
      <c r="X8" s="36"/>
      <c r="Y8" s="14"/>
      <c r="AA8" s="61"/>
      <c r="AB8" s="62"/>
    </row>
    <row r="9" spans="1:28" x14ac:dyDescent="0.55000000000000004">
      <c r="A9" t="s">
        <v>25</v>
      </c>
      <c r="B9" t="s">
        <v>27</v>
      </c>
      <c r="C9" s="16" t="s">
        <v>28</v>
      </c>
      <c r="D9" s="17">
        <v>0.1</v>
      </c>
      <c r="E9" s="17">
        <v>0.08</v>
      </c>
      <c r="F9" s="55">
        <f t="shared" si="3"/>
        <v>2.0000000000000004E-2</v>
      </c>
      <c r="G9" s="17">
        <v>0.05</v>
      </c>
      <c r="H9" s="17">
        <v>0.04</v>
      </c>
      <c r="I9" s="55">
        <f t="shared" si="0"/>
        <v>1.0000000000000002E-2</v>
      </c>
      <c r="J9" s="18"/>
      <c r="K9" s="18"/>
      <c r="L9" s="18"/>
      <c r="M9" s="19"/>
      <c r="N9" s="20">
        <f>F9*(M$8-S$5)</f>
        <v>8.0000000000000403E-6</v>
      </c>
      <c r="O9" s="33">
        <f>E9*(L$8-M$8)</f>
        <v>2.3133333333333335E-3</v>
      </c>
      <c r="P9" s="19">
        <f t="shared" si="1"/>
        <v>1.0000000000000002E-3</v>
      </c>
      <c r="Q9" s="33">
        <f>F9*(L$8-M$8)</f>
        <v>5.7833333333333348E-4</v>
      </c>
      <c r="R9" s="16"/>
      <c r="S9" s="16"/>
      <c r="T9" s="22">
        <f t="shared" si="2"/>
        <v>8.0000000000000403E-6</v>
      </c>
      <c r="U9" s="22">
        <f t="shared" si="4"/>
        <v>2.891666666666667E-3</v>
      </c>
      <c r="V9" s="22">
        <f t="shared" si="5"/>
        <v>1.0000000000000002E-3</v>
      </c>
      <c r="W9" s="57"/>
      <c r="X9" s="36"/>
      <c r="Y9" s="14"/>
      <c r="AA9" s="61"/>
      <c r="AB9" s="62"/>
    </row>
    <row r="10" spans="1:28" x14ac:dyDescent="0.55000000000000004">
      <c r="A10" t="s">
        <v>25</v>
      </c>
      <c r="B10" t="s">
        <v>29</v>
      </c>
      <c r="C10" s="16" t="s">
        <v>30</v>
      </c>
      <c r="D10" s="17">
        <v>0.02</v>
      </c>
      <c r="E10" s="17">
        <v>0.2</v>
      </c>
      <c r="F10" s="55">
        <f t="shared" si="3"/>
        <v>-0.18000000000000002</v>
      </c>
      <c r="G10" s="17">
        <v>0.01</v>
      </c>
      <c r="H10" s="17">
        <v>-0.03</v>
      </c>
      <c r="I10" s="55">
        <f t="shared" si="0"/>
        <v>0.04</v>
      </c>
      <c r="J10" s="18"/>
      <c r="K10" s="18"/>
      <c r="L10" s="18"/>
      <c r="M10" s="19"/>
      <c r="N10" s="20">
        <f>F10*(M$8-S$5)</f>
        <v>-7.2000000000000354E-5</v>
      </c>
      <c r="O10" s="33">
        <f>E10*(L$8-M$8)</f>
        <v>5.7833333333333348E-3</v>
      </c>
      <c r="P10" s="19">
        <f t="shared" si="1"/>
        <v>8.0000000000000004E-4</v>
      </c>
      <c r="Q10" s="33">
        <f>F10*(L$8-M$8)</f>
        <v>-5.2050000000000013E-3</v>
      </c>
      <c r="R10" s="16"/>
      <c r="S10" s="16"/>
      <c r="T10" s="22">
        <f t="shared" si="2"/>
        <v>-7.2000000000000354E-5</v>
      </c>
      <c r="U10" s="22">
        <f t="shared" si="4"/>
        <v>5.7833333333333348E-4</v>
      </c>
      <c r="V10" s="22">
        <f t="shared" si="5"/>
        <v>8.0000000000000004E-4</v>
      </c>
      <c r="W10" s="57"/>
      <c r="X10" s="36"/>
      <c r="Y10" s="14"/>
      <c r="AA10" s="61"/>
      <c r="AB10" s="62"/>
    </row>
    <row r="11" spans="1:28" x14ac:dyDescent="0.55000000000000004">
      <c r="A11" t="s">
        <v>25</v>
      </c>
      <c r="B11" t="s">
        <v>29</v>
      </c>
      <c r="C11" s="16" t="s">
        <v>31</v>
      </c>
      <c r="D11" s="17">
        <v>0.2</v>
      </c>
      <c r="E11" s="17">
        <v>0.04</v>
      </c>
      <c r="F11" s="55">
        <f t="shared" si="3"/>
        <v>0.16</v>
      </c>
      <c r="G11" s="17">
        <v>0.01</v>
      </c>
      <c r="H11" s="17">
        <v>0.03</v>
      </c>
      <c r="I11" s="55">
        <f t="shared" si="0"/>
        <v>-1.9999999999999997E-2</v>
      </c>
      <c r="J11" s="18"/>
      <c r="K11" s="18"/>
      <c r="L11" s="18"/>
      <c r="M11" s="19"/>
      <c r="N11" s="20">
        <f>F11*(M$8-S$5)</f>
        <v>6.4000000000000309E-5</v>
      </c>
      <c r="O11" s="33">
        <f>E11*(L$8-M$8)</f>
        <v>1.1566666666666667E-3</v>
      </c>
      <c r="P11" s="19">
        <f t="shared" si="1"/>
        <v>-3.9999999999999992E-3</v>
      </c>
      <c r="Q11" s="33">
        <f>F11*(L$8-M$8)</f>
        <v>4.6266666666666669E-3</v>
      </c>
      <c r="R11" s="16"/>
      <c r="S11" s="16"/>
      <c r="T11" s="22">
        <f t="shared" si="2"/>
        <v>6.4000000000000309E-5</v>
      </c>
      <c r="U11" s="22">
        <f t="shared" si="4"/>
        <v>5.7833333333333339E-3</v>
      </c>
      <c r="V11" s="22">
        <f t="shared" si="5"/>
        <v>-3.9999999999999992E-3</v>
      </c>
      <c r="W11" s="57"/>
      <c r="X11" s="36"/>
      <c r="Y11" s="14"/>
      <c r="AA11" s="61"/>
      <c r="AB11" s="62"/>
    </row>
    <row r="12" spans="1:28" x14ac:dyDescent="0.55000000000000004">
      <c r="C12" s="16"/>
      <c r="D12" s="17"/>
      <c r="E12" s="17"/>
      <c r="F12" s="17"/>
      <c r="G12" s="17"/>
      <c r="H12" s="17"/>
      <c r="I12" s="17"/>
      <c r="J12" s="18"/>
      <c r="K12" s="18"/>
      <c r="L12" s="18"/>
      <c r="M12" s="19"/>
      <c r="N12" s="20"/>
      <c r="O12" s="19"/>
      <c r="P12" s="19"/>
      <c r="Q12" s="33"/>
      <c r="R12" s="16"/>
      <c r="S12" s="16"/>
      <c r="T12" s="14"/>
      <c r="U12" s="14"/>
      <c r="V12" s="14"/>
      <c r="W12" s="58"/>
      <c r="X12" s="15"/>
      <c r="Y12" s="15"/>
      <c r="AA12" s="63"/>
      <c r="AB12" s="63"/>
    </row>
    <row r="13" spans="1:28" s="23" customFormat="1" ht="11.7" x14ac:dyDescent="0.45">
      <c r="C13" s="24" t="s">
        <v>32</v>
      </c>
      <c r="D13" s="25">
        <f>SUM(D4:D12)</f>
        <v>1</v>
      </c>
      <c r="E13" s="25">
        <f>SUM(E4:E12)</f>
        <v>1</v>
      </c>
      <c r="F13" s="25"/>
      <c r="G13" s="25">
        <f>SUMPRODUCT(D4:D11,G4:G11)</f>
        <v>1.8000000000000002E-2</v>
      </c>
      <c r="H13" s="25">
        <f>SUMPRODUCT(E4:E11,H4:H11)</f>
        <v>3.599999999999999E-3</v>
      </c>
      <c r="I13" s="25"/>
      <c r="J13" s="26">
        <f>SUM(J4:J12)</f>
        <v>1</v>
      </c>
      <c r="K13" s="26">
        <f>SUM(K4:K12)</f>
        <v>1</v>
      </c>
      <c r="L13" s="26"/>
      <c r="M13" s="26"/>
      <c r="N13" s="34">
        <f>SUM(N4:N12)</f>
        <v>5.3333333333333428E-5</v>
      </c>
      <c r="O13" s="27">
        <f>SUM(O4:O12)</f>
        <v>1.625897435897436E-2</v>
      </c>
      <c r="P13" s="27">
        <f>SUM(P4:P12)</f>
        <v>-3.599999999999999E-3</v>
      </c>
      <c r="Q13" s="34">
        <f>SUM(Q4:Q12)</f>
        <v>1.6876923076923067E-3</v>
      </c>
      <c r="R13" s="24"/>
      <c r="S13" s="24"/>
      <c r="T13" s="73">
        <f>SUM(T4:T12)</f>
        <v>5.3333333333333428E-5</v>
      </c>
      <c r="U13" s="73">
        <f>SUM(U4:U12)</f>
        <v>1.7946666666666666E-2</v>
      </c>
      <c r="V13" s="73">
        <f>SUM(V4:V12)</f>
        <v>-3.599999999999999E-3</v>
      </c>
      <c r="W13" s="38"/>
      <c r="X13" s="38"/>
      <c r="Y13" s="38"/>
      <c r="AA13" s="64"/>
      <c r="AB13" s="64"/>
    </row>
    <row r="14" spans="1:28" x14ac:dyDescent="0.55000000000000004">
      <c r="C14" s="16"/>
      <c r="D14" s="17"/>
      <c r="E14" s="17"/>
      <c r="F14" s="17"/>
      <c r="G14" s="17"/>
      <c r="H14" s="25"/>
      <c r="I14" s="40"/>
      <c r="J14" s="29"/>
      <c r="K14" s="29"/>
      <c r="L14" s="29"/>
      <c r="M14" s="19"/>
      <c r="N14" s="33"/>
      <c r="O14" s="33">
        <f>O13-Q13</f>
        <v>1.4571282051282053E-2</v>
      </c>
      <c r="P14" s="19"/>
      <c r="Q14" s="33"/>
      <c r="R14" s="16"/>
      <c r="S14" s="16"/>
      <c r="T14" s="14"/>
      <c r="U14" s="14"/>
      <c r="V14" s="22"/>
      <c r="W14" s="58"/>
      <c r="X14" s="15"/>
      <c r="Y14" s="15"/>
      <c r="AA14" s="63"/>
      <c r="AB14" s="63"/>
    </row>
    <row r="15" spans="1:28" s="42" customFormat="1" ht="20.399999999999999" x14ac:dyDescent="0.75">
      <c r="A15" s="42" t="s">
        <v>32</v>
      </c>
      <c r="C15" s="43"/>
      <c r="D15" s="44"/>
      <c r="E15" s="44"/>
      <c r="F15" s="44"/>
      <c r="G15" s="44"/>
      <c r="H15" s="52">
        <f>G13-H13</f>
        <v>1.4400000000000003E-2</v>
      </c>
      <c r="I15" s="44"/>
      <c r="J15" s="45"/>
      <c r="K15" s="45"/>
      <c r="L15" s="45"/>
      <c r="M15" s="46"/>
      <c r="N15" s="47"/>
      <c r="O15" s="47"/>
      <c r="P15" s="47"/>
      <c r="Q15" s="53">
        <f>SUM(N13:Q13)</f>
        <v>1.44E-2</v>
      </c>
      <c r="R15" s="43"/>
      <c r="S15" s="43"/>
      <c r="T15" s="48"/>
      <c r="U15" s="48"/>
      <c r="V15" s="71">
        <f>SUM(T13:V13)</f>
        <v>1.44E-2</v>
      </c>
      <c r="W15" s="37"/>
      <c r="X15" s="49"/>
      <c r="Y15" s="54"/>
      <c r="AA15" s="65"/>
      <c r="AB15" s="6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E064-454C-4E0A-B177-03772031D800}">
  <dimension ref="A1:AB15"/>
  <sheetViews>
    <sheetView topLeftCell="A6" workbookViewId="0">
      <selection activeCell="A18" sqref="A18"/>
    </sheetView>
  </sheetViews>
  <sheetFormatPr defaultRowHeight="14.4" x14ac:dyDescent="0.55000000000000004"/>
  <cols>
    <col min="14" max="14" width="13.41796875" customWidth="1"/>
    <col min="22" max="22" width="13.68359375" customWidth="1"/>
  </cols>
  <sheetData>
    <row r="1" spans="1:28" s="86" customFormat="1" ht="28.2" x14ac:dyDescent="1.05">
      <c r="A1" s="86" t="s">
        <v>48</v>
      </c>
    </row>
    <row r="2" spans="1:28" s="1" customFormat="1" ht="18.3" x14ac:dyDescent="0.7">
      <c r="C2" s="2" t="s">
        <v>0</v>
      </c>
      <c r="D2" s="3"/>
      <c r="E2" s="3"/>
      <c r="F2" s="3"/>
      <c r="G2" s="3"/>
      <c r="H2" s="3"/>
      <c r="I2" s="3"/>
      <c r="J2" s="4" t="s">
        <v>43</v>
      </c>
      <c r="K2" s="4"/>
      <c r="L2" s="4"/>
      <c r="M2" s="5"/>
      <c r="N2" s="6"/>
      <c r="O2" s="5" t="s">
        <v>2</v>
      </c>
      <c r="P2" s="5"/>
      <c r="Q2" s="68"/>
      <c r="R2" s="2"/>
      <c r="S2" s="2"/>
      <c r="T2" s="7"/>
      <c r="U2" s="7"/>
      <c r="V2" s="7"/>
      <c r="W2" s="37"/>
      <c r="X2" s="8"/>
      <c r="Y2" s="8"/>
      <c r="AA2" s="59"/>
      <c r="AB2" s="59"/>
    </row>
    <row r="3" spans="1:28" s="9" customFormat="1" ht="18.3" x14ac:dyDescent="0.7">
      <c r="A3" s="9" t="s">
        <v>3</v>
      </c>
      <c r="B3" s="9" t="s">
        <v>4</v>
      </c>
      <c r="C3" s="10" t="s">
        <v>5</v>
      </c>
      <c r="D3" s="11" t="s">
        <v>6</v>
      </c>
      <c r="E3" s="11" t="s">
        <v>7</v>
      </c>
      <c r="F3" s="11" t="s">
        <v>40</v>
      </c>
      <c r="G3" s="11" t="s">
        <v>8</v>
      </c>
      <c r="H3" s="11" t="s">
        <v>20</v>
      </c>
      <c r="I3" s="11" t="s">
        <v>39</v>
      </c>
      <c r="J3" s="12" t="s">
        <v>9</v>
      </c>
      <c r="K3" s="12" t="s">
        <v>10</v>
      </c>
      <c r="L3" s="12" t="s">
        <v>11</v>
      </c>
      <c r="M3" s="12" t="s">
        <v>12</v>
      </c>
      <c r="N3" s="13" t="s">
        <v>13</v>
      </c>
      <c r="O3" s="12" t="s">
        <v>2</v>
      </c>
      <c r="P3" s="12" t="s">
        <v>35</v>
      </c>
      <c r="Q3" s="69" t="s">
        <v>36</v>
      </c>
      <c r="R3" s="10"/>
      <c r="S3" s="10"/>
      <c r="T3" s="50" t="s">
        <v>34</v>
      </c>
      <c r="U3" s="50" t="s">
        <v>33</v>
      </c>
      <c r="V3" s="50" t="s">
        <v>45</v>
      </c>
      <c r="W3" s="56"/>
      <c r="X3" s="51"/>
      <c r="Y3" s="51"/>
      <c r="AA3" s="60"/>
      <c r="AB3" s="60"/>
    </row>
    <row r="4" spans="1:28" x14ac:dyDescent="0.55000000000000004">
      <c r="A4" t="s">
        <v>16</v>
      </c>
      <c r="B4" t="s">
        <v>17</v>
      </c>
      <c r="C4" s="16" t="s">
        <v>18</v>
      </c>
      <c r="D4" s="17">
        <v>0</v>
      </c>
      <c r="E4" s="17">
        <v>0.2</v>
      </c>
      <c r="F4" s="55">
        <f>D4-E4</f>
        <v>-0.2</v>
      </c>
      <c r="G4" s="17">
        <v>-0.02</v>
      </c>
      <c r="H4" s="17">
        <v>-0.03</v>
      </c>
      <c r="I4" s="55">
        <f t="shared" ref="I4:I11" si="0">G4-H4</f>
        <v>9.9999999999999985E-3</v>
      </c>
      <c r="J4" s="18">
        <f>SUM(D4:D7)</f>
        <v>0.52</v>
      </c>
      <c r="K4" s="18">
        <f>SUM(E4:E7)</f>
        <v>0.60000000000000009</v>
      </c>
      <c r="L4" s="18">
        <f>SUMPRODUCT(D4:D7,H4:H7)/SUM(D4:D7)</f>
        <v>1.6923076923076919E-2</v>
      </c>
      <c r="M4" s="19">
        <f>SUMPRODUCT(E4:E7,H4:H7)/SUM(E4:E7)</f>
        <v>3.3333333333333331E-3</v>
      </c>
      <c r="N4" s="20">
        <f>F4*(M$4-S$5)</f>
        <v>5.3333333333333184E-5</v>
      </c>
      <c r="O4" s="33">
        <f>E4*(L$4-M$4)</f>
        <v>2.7179487179487174E-3</v>
      </c>
      <c r="P4" s="19">
        <f t="shared" ref="P4:P11" si="1">IF(AND(D4&lt;&gt;0,E4&lt;&gt;0),D4*(G4-H4),0)</f>
        <v>0</v>
      </c>
      <c r="Q4" s="33">
        <f>F4*(L$4-M$4)</f>
        <v>-2.7179487179487174E-3</v>
      </c>
      <c r="R4" s="16" t="s">
        <v>8</v>
      </c>
      <c r="S4" s="39">
        <f>SUMPRODUCT(D4:D12,G4:G12)</f>
        <v>1.9999999999999997E-2</v>
      </c>
      <c r="T4" s="22">
        <f t="shared" ref="T4:T11" si="2">N4</f>
        <v>5.3333333333333184E-5</v>
      </c>
      <c r="U4" s="22">
        <f>O4+Q4</f>
        <v>0</v>
      </c>
      <c r="V4" s="22">
        <f>P4</f>
        <v>0</v>
      </c>
      <c r="W4" s="57"/>
      <c r="X4" s="36"/>
      <c r="Y4" s="14"/>
      <c r="AA4" s="61"/>
      <c r="AB4" s="62"/>
    </row>
    <row r="5" spans="1:28" x14ac:dyDescent="0.55000000000000004">
      <c r="A5" t="s">
        <v>16</v>
      </c>
      <c r="B5" t="s">
        <v>17</v>
      </c>
      <c r="C5" s="16" t="s">
        <v>19</v>
      </c>
      <c r="D5" s="17">
        <v>0.2</v>
      </c>
      <c r="E5" s="17">
        <v>0.1</v>
      </c>
      <c r="F5" s="55">
        <f t="shared" ref="F5:F11" si="3">D5-E5</f>
        <v>0.1</v>
      </c>
      <c r="G5" s="17">
        <v>0</v>
      </c>
      <c r="H5" s="17">
        <v>0</v>
      </c>
      <c r="I5" s="55">
        <f t="shared" si="0"/>
        <v>0</v>
      </c>
      <c r="J5" s="18"/>
      <c r="K5" s="18"/>
      <c r="L5" s="18"/>
      <c r="M5" s="19"/>
      <c r="N5" s="20">
        <f>F5*(M$4-S$5)</f>
        <v>-2.6666666666666592E-5</v>
      </c>
      <c r="O5" s="33">
        <f>E5*(L$4-M$4)</f>
        <v>1.3589743589743587E-3</v>
      </c>
      <c r="P5" s="19">
        <f t="shared" si="1"/>
        <v>0</v>
      </c>
      <c r="Q5" s="33">
        <f>F5*(L$4-M$4)</f>
        <v>1.3589743589743587E-3</v>
      </c>
      <c r="R5" s="16" t="s">
        <v>20</v>
      </c>
      <c r="S5" s="39">
        <f>SUMPRODUCT(E4:E12,H4:H12)</f>
        <v>3.599999999999999E-3</v>
      </c>
      <c r="T5" s="22">
        <f t="shared" si="2"/>
        <v>-2.6666666666666592E-5</v>
      </c>
      <c r="U5" s="22">
        <f t="shared" ref="U5:U11" si="4">O5+Q5</f>
        <v>2.7179487179487174E-3</v>
      </c>
      <c r="V5" s="22">
        <f t="shared" ref="V5:V11" si="5">P5</f>
        <v>0</v>
      </c>
      <c r="W5" s="57"/>
      <c r="X5" s="36"/>
      <c r="Y5" s="14"/>
      <c r="AA5" s="61"/>
      <c r="AB5" s="62"/>
    </row>
    <row r="6" spans="1:28" x14ac:dyDescent="0.55000000000000004">
      <c r="A6" t="s">
        <v>16</v>
      </c>
      <c r="B6" t="s">
        <v>21</v>
      </c>
      <c r="C6" s="16" t="s">
        <v>22</v>
      </c>
      <c r="D6" s="17">
        <v>0.12</v>
      </c>
      <c r="E6" s="17">
        <v>0.1</v>
      </c>
      <c r="F6" s="55">
        <f t="shared" si="3"/>
        <v>1.999999999999999E-2</v>
      </c>
      <c r="G6" s="17">
        <v>0.02</v>
      </c>
      <c r="H6" s="17">
        <v>0.04</v>
      </c>
      <c r="I6" s="55">
        <f t="shared" si="0"/>
        <v>-0.02</v>
      </c>
      <c r="J6" s="18"/>
      <c r="K6" s="18"/>
      <c r="L6" s="18"/>
      <c r="M6" s="19"/>
      <c r="N6" s="20">
        <f>F6*(M$4-S$5)</f>
        <v>-5.3333333333333159E-6</v>
      </c>
      <c r="O6" s="33">
        <f>E6*(L$4-M$4)</f>
        <v>1.3589743589743587E-3</v>
      </c>
      <c r="P6" s="19">
        <f t="shared" si="1"/>
        <v>-2.3999999999999998E-3</v>
      </c>
      <c r="Q6" s="33">
        <f>F6*(L$4-M$4)</f>
        <v>2.7179487179487154E-4</v>
      </c>
      <c r="R6" s="16" t="s">
        <v>23</v>
      </c>
      <c r="S6" s="39">
        <f>S4-S5</f>
        <v>1.6399999999999998E-2</v>
      </c>
      <c r="T6" s="22">
        <f t="shared" si="2"/>
        <v>-5.3333333333333159E-6</v>
      </c>
      <c r="U6" s="22">
        <f t="shared" si="4"/>
        <v>1.6307692307692303E-3</v>
      </c>
      <c r="V6" s="22">
        <f t="shared" si="5"/>
        <v>-2.3999999999999998E-3</v>
      </c>
      <c r="W6" s="57"/>
      <c r="X6" s="36"/>
      <c r="Y6" s="14"/>
      <c r="AA6" s="61"/>
      <c r="AB6" s="62"/>
    </row>
    <row r="7" spans="1:28" x14ac:dyDescent="0.55000000000000004">
      <c r="A7" t="s">
        <v>16</v>
      </c>
      <c r="B7" t="s">
        <v>21</v>
      </c>
      <c r="C7" s="16" t="s">
        <v>24</v>
      </c>
      <c r="D7" s="17">
        <v>0.2</v>
      </c>
      <c r="E7" s="17">
        <v>0.2</v>
      </c>
      <c r="F7" s="55">
        <f t="shared" si="3"/>
        <v>0</v>
      </c>
      <c r="G7" s="17">
        <v>0.02</v>
      </c>
      <c r="H7" s="17">
        <v>0.02</v>
      </c>
      <c r="I7" s="55">
        <f t="shared" si="0"/>
        <v>0</v>
      </c>
      <c r="J7" s="18"/>
      <c r="K7" s="18"/>
      <c r="L7" s="18"/>
      <c r="M7" s="19"/>
      <c r="N7" s="20">
        <f>F7*(M$4-S$5)</f>
        <v>0</v>
      </c>
      <c r="O7" s="33">
        <f>E7*(L$4-M$4)</f>
        <v>2.7179487179487174E-3</v>
      </c>
      <c r="P7" s="19">
        <f t="shared" si="1"/>
        <v>0</v>
      </c>
      <c r="Q7" s="33">
        <f>F7*(L$4-M$4)</f>
        <v>0</v>
      </c>
      <c r="R7" s="16"/>
      <c r="S7" s="21"/>
      <c r="T7" s="22">
        <f t="shared" si="2"/>
        <v>0</v>
      </c>
      <c r="U7" s="22">
        <f t="shared" si="4"/>
        <v>2.7179487179487174E-3</v>
      </c>
      <c r="V7" s="22">
        <f t="shared" si="5"/>
        <v>0</v>
      </c>
      <c r="W7" s="57"/>
      <c r="X7" s="36"/>
      <c r="Y7" s="14"/>
      <c r="AA7" s="61"/>
      <c r="AB7" s="62"/>
    </row>
    <row r="8" spans="1:28" x14ac:dyDescent="0.55000000000000004">
      <c r="A8" t="s">
        <v>25</v>
      </c>
      <c r="B8" t="s">
        <v>21</v>
      </c>
      <c r="C8" s="16" t="s">
        <v>26</v>
      </c>
      <c r="D8" s="17">
        <v>0.16</v>
      </c>
      <c r="E8" s="17">
        <v>0.08</v>
      </c>
      <c r="F8" s="55">
        <f t="shared" si="3"/>
        <v>0.08</v>
      </c>
      <c r="G8" s="17">
        <v>0.04</v>
      </c>
      <c r="H8" s="17">
        <v>0.04</v>
      </c>
      <c r="I8" s="55">
        <f t="shared" si="0"/>
        <v>0</v>
      </c>
      <c r="J8" s="18">
        <f>SUM(D8:D11)</f>
        <v>0.48000000000000004</v>
      </c>
      <c r="K8" s="18">
        <f>SUM(E8:E11)</f>
        <v>0.39999999999999997</v>
      </c>
      <c r="L8" s="18">
        <f>SUMPRODUCT(D8:D11,H8:H11)/SUM(D8:D11)</f>
        <v>3.291666666666667E-2</v>
      </c>
      <c r="M8" s="19">
        <f>SUMPRODUCT(E8:E11,H8:H11)/SUM(E8:E11)</f>
        <v>4.000000000000001E-3</v>
      </c>
      <c r="N8" s="20">
        <f>F8*(M$8-S$5)</f>
        <v>3.2000000000000154E-5</v>
      </c>
      <c r="O8" s="33">
        <f>E8*(L$8-M$8)</f>
        <v>2.3133333333333335E-3</v>
      </c>
      <c r="P8" s="19">
        <f t="shared" si="1"/>
        <v>0</v>
      </c>
      <c r="Q8" s="33">
        <f>F8*(L$8-M$8)</f>
        <v>2.3133333333333335E-3</v>
      </c>
      <c r="R8" s="16"/>
      <c r="S8" s="16"/>
      <c r="T8" s="22">
        <f t="shared" si="2"/>
        <v>3.2000000000000154E-5</v>
      </c>
      <c r="U8" s="22">
        <f t="shared" si="4"/>
        <v>4.6266666666666669E-3</v>
      </c>
      <c r="V8" s="22">
        <f t="shared" si="5"/>
        <v>0</v>
      </c>
      <c r="W8" s="57"/>
      <c r="X8" s="36"/>
      <c r="Y8" s="14"/>
      <c r="AA8" s="61"/>
      <c r="AB8" s="62"/>
    </row>
    <row r="9" spans="1:28" x14ac:dyDescent="0.55000000000000004">
      <c r="A9" t="s">
        <v>25</v>
      </c>
      <c r="B9" t="s">
        <v>27</v>
      </c>
      <c r="C9" s="16" t="s">
        <v>28</v>
      </c>
      <c r="D9" s="17">
        <v>0.1</v>
      </c>
      <c r="E9" s="17">
        <v>0.08</v>
      </c>
      <c r="F9" s="55">
        <f t="shared" si="3"/>
        <v>2.0000000000000004E-2</v>
      </c>
      <c r="G9" s="17">
        <v>0.05</v>
      </c>
      <c r="H9" s="17">
        <v>0.04</v>
      </c>
      <c r="I9" s="55">
        <f t="shared" si="0"/>
        <v>1.0000000000000002E-2</v>
      </c>
      <c r="J9" s="18"/>
      <c r="K9" s="18"/>
      <c r="L9" s="18"/>
      <c r="M9" s="19"/>
      <c r="N9" s="20">
        <f>F9*(M$8-S$5)</f>
        <v>8.0000000000000403E-6</v>
      </c>
      <c r="O9" s="33">
        <f>E9*(L$8-M$8)</f>
        <v>2.3133333333333335E-3</v>
      </c>
      <c r="P9" s="19">
        <f t="shared" si="1"/>
        <v>1.0000000000000002E-3</v>
      </c>
      <c r="Q9" s="33">
        <f>F9*(L$8-M$8)</f>
        <v>5.7833333333333348E-4</v>
      </c>
      <c r="R9" s="16"/>
      <c r="S9" s="16"/>
      <c r="T9" s="22">
        <f t="shared" si="2"/>
        <v>8.0000000000000403E-6</v>
      </c>
      <c r="U9" s="22">
        <f t="shared" si="4"/>
        <v>2.891666666666667E-3</v>
      </c>
      <c r="V9" s="22">
        <f t="shared" si="5"/>
        <v>1.0000000000000002E-3</v>
      </c>
      <c r="W9" s="57"/>
      <c r="X9" s="36"/>
      <c r="Y9" s="14"/>
      <c r="AA9" s="61"/>
      <c r="AB9" s="62"/>
    </row>
    <row r="10" spans="1:28" x14ac:dyDescent="0.55000000000000004">
      <c r="A10" t="s">
        <v>25</v>
      </c>
      <c r="B10" t="s">
        <v>29</v>
      </c>
      <c r="C10" s="16" t="s">
        <v>30</v>
      </c>
      <c r="D10" s="17">
        <v>0.02</v>
      </c>
      <c r="E10" s="17">
        <v>0.2</v>
      </c>
      <c r="F10" s="55">
        <f t="shared" si="3"/>
        <v>-0.18000000000000002</v>
      </c>
      <c r="G10" s="17">
        <v>0.01</v>
      </c>
      <c r="H10" s="17">
        <v>-0.03</v>
      </c>
      <c r="I10" s="55">
        <f t="shared" si="0"/>
        <v>0.04</v>
      </c>
      <c r="J10" s="18"/>
      <c r="K10" s="18"/>
      <c r="L10" s="18"/>
      <c r="M10" s="19"/>
      <c r="N10" s="20">
        <f>F10*(M$8-S$5)</f>
        <v>-7.2000000000000354E-5</v>
      </c>
      <c r="O10" s="33">
        <f>E10*(L$8-M$8)</f>
        <v>5.7833333333333348E-3</v>
      </c>
      <c r="P10" s="19">
        <f t="shared" si="1"/>
        <v>8.0000000000000004E-4</v>
      </c>
      <c r="Q10" s="33">
        <f>F10*(L$8-M$8)</f>
        <v>-5.2050000000000013E-3</v>
      </c>
      <c r="R10" s="16"/>
      <c r="S10" s="16"/>
      <c r="T10" s="22">
        <f t="shared" si="2"/>
        <v>-7.2000000000000354E-5</v>
      </c>
      <c r="U10" s="22">
        <f t="shared" si="4"/>
        <v>5.7833333333333348E-4</v>
      </c>
      <c r="V10" s="22">
        <f t="shared" si="5"/>
        <v>8.0000000000000004E-4</v>
      </c>
      <c r="W10" s="57"/>
      <c r="X10" s="36"/>
      <c r="Y10" s="14"/>
      <c r="AA10" s="61"/>
      <c r="AB10" s="62"/>
    </row>
    <row r="11" spans="1:28" x14ac:dyDescent="0.55000000000000004">
      <c r="A11" t="s">
        <v>25</v>
      </c>
      <c r="B11" t="s">
        <v>29</v>
      </c>
      <c r="C11" s="16" t="s">
        <v>31</v>
      </c>
      <c r="D11" s="17">
        <v>0.2</v>
      </c>
      <c r="E11" s="17">
        <v>0.04</v>
      </c>
      <c r="F11" s="55">
        <f t="shared" si="3"/>
        <v>0.16</v>
      </c>
      <c r="G11" s="17">
        <v>0.01</v>
      </c>
      <c r="H11" s="17">
        <v>0.03</v>
      </c>
      <c r="I11" s="55">
        <f t="shared" si="0"/>
        <v>-1.9999999999999997E-2</v>
      </c>
      <c r="J11" s="18"/>
      <c r="K11" s="18"/>
      <c r="L11" s="18"/>
      <c r="M11" s="19"/>
      <c r="N11" s="20">
        <f>F11*(M$8-S$5)</f>
        <v>6.4000000000000309E-5</v>
      </c>
      <c r="O11" s="33">
        <f>E11*(L$8-M$8)</f>
        <v>1.1566666666666667E-3</v>
      </c>
      <c r="P11" s="19">
        <f t="shared" si="1"/>
        <v>-3.9999999999999992E-3</v>
      </c>
      <c r="Q11" s="33">
        <f>F11*(L$8-M$8)</f>
        <v>4.6266666666666669E-3</v>
      </c>
      <c r="R11" s="16"/>
      <c r="S11" s="16"/>
      <c r="T11" s="22">
        <f t="shared" si="2"/>
        <v>6.4000000000000309E-5</v>
      </c>
      <c r="U11" s="22">
        <f t="shared" si="4"/>
        <v>5.7833333333333339E-3</v>
      </c>
      <c r="V11" s="22">
        <f t="shared" si="5"/>
        <v>-3.9999999999999992E-3</v>
      </c>
      <c r="W11" s="57"/>
      <c r="X11" s="36"/>
      <c r="Y11" s="14"/>
      <c r="AA11" s="61"/>
      <c r="AB11" s="62"/>
    </row>
    <row r="12" spans="1:28" x14ac:dyDescent="0.55000000000000004">
      <c r="C12" s="16"/>
      <c r="D12" s="17"/>
      <c r="E12" s="17"/>
      <c r="F12" s="17"/>
      <c r="G12" s="17"/>
      <c r="H12" s="17"/>
      <c r="I12" s="17"/>
      <c r="J12" s="18"/>
      <c r="K12" s="18"/>
      <c r="L12" s="18"/>
      <c r="M12" s="19"/>
      <c r="N12" s="20"/>
      <c r="O12" s="19"/>
      <c r="P12" s="19"/>
      <c r="Q12" s="33"/>
      <c r="R12" s="16"/>
      <c r="S12" s="16"/>
      <c r="T12" s="14"/>
      <c r="U12" s="14"/>
      <c r="V12" s="14"/>
      <c r="W12" s="58"/>
      <c r="X12" s="15"/>
      <c r="Y12" s="15"/>
      <c r="AA12" s="63"/>
      <c r="AB12" s="63"/>
    </row>
    <row r="13" spans="1:28" s="23" customFormat="1" ht="11.7" x14ac:dyDescent="0.45">
      <c r="C13" s="24" t="s">
        <v>32</v>
      </c>
      <c r="D13" s="25">
        <f>SUM(D4:D12)</f>
        <v>1</v>
      </c>
      <c r="E13" s="25">
        <f>SUM(E4:E12)</f>
        <v>1</v>
      </c>
      <c r="F13" s="25"/>
      <c r="G13" s="25">
        <f>SUMPRODUCT(D4:D11,G4:G11)</f>
        <v>1.9999999999999997E-2</v>
      </c>
      <c r="H13" s="25">
        <f>SUMPRODUCT(E4:E11,H4:H11)</f>
        <v>3.599999999999999E-3</v>
      </c>
      <c r="I13" s="25"/>
      <c r="J13" s="26">
        <f>SUM(J4:J12)</f>
        <v>1</v>
      </c>
      <c r="K13" s="26">
        <f>SUM(K4:K12)</f>
        <v>1</v>
      </c>
      <c r="L13" s="26"/>
      <c r="M13" s="26"/>
      <c r="N13" s="34">
        <f>SUM(N4:N12)</f>
        <v>5.3333333333333428E-5</v>
      </c>
      <c r="O13" s="27">
        <f>SUM(O4:O12)</f>
        <v>1.972051282051282E-2</v>
      </c>
      <c r="P13" s="27">
        <f>SUM(P4:P12)</f>
        <v>-4.5999999999999991E-3</v>
      </c>
      <c r="Q13" s="34">
        <f>SUM(Q4:Q12)</f>
        <v>1.2261538461538456E-3</v>
      </c>
      <c r="R13" s="24"/>
      <c r="S13" s="24"/>
      <c r="T13" s="73">
        <f>SUM(T4:T12)</f>
        <v>5.3333333333333428E-5</v>
      </c>
      <c r="U13" s="73">
        <f>SUM(U4:U12)</f>
        <v>2.0946666666666669E-2</v>
      </c>
      <c r="V13" s="73">
        <f>SUM(V4:V12)</f>
        <v>-4.5999999999999991E-3</v>
      </c>
      <c r="W13" s="38"/>
      <c r="X13" s="38"/>
      <c r="Y13" s="38"/>
      <c r="AA13" s="64"/>
      <c r="AB13" s="64"/>
    </row>
    <row r="14" spans="1:28" x14ac:dyDescent="0.55000000000000004">
      <c r="C14" s="16"/>
      <c r="D14" s="17"/>
      <c r="E14" s="17"/>
      <c r="F14" s="17"/>
      <c r="G14" s="17"/>
      <c r="H14" s="25"/>
      <c r="I14" s="40"/>
      <c r="J14" s="29"/>
      <c r="K14" s="29"/>
      <c r="L14" s="29"/>
      <c r="M14" s="19"/>
      <c r="N14" s="33"/>
      <c r="O14" s="33">
        <f>O13-Q13</f>
        <v>1.8494358974358974E-2</v>
      </c>
      <c r="P14" s="19"/>
      <c r="Q14" s="33"/>
      <c r="R14" s="16"/>
      <c r="S14" s="16"/>
      <c r="T14" s="14"/>
      <c r="U14" s="14"/>
      <c r="V14" s="22"/>
      <c r="W14" s="58"/>
      <c r="X14" s="15"/>
      <c r="Y14" s="15"/>
      <c r="AA14" s="63"/>
      <c r="AB14" s="63"/>
    </row>
    <row r="15" spans="1:28" s="42" customFormat="1" ht="20.399999999999999" x14ac:dyDescent="0.75">
      <c r="A15" s="42" t="s">
        <v>32</v>
      </c>
      <c r="C15" s="43"/>
      <c r="D15" s="44"/>
      <c r="E15" s="44"/>
      <c r="F15" s="44"/>
      <c r="G15" s="44"/>
      <c r="H15" s="52">
        <f>G13-H13</f>
        <v>1.6399999999999998E-2</v>
      </c>
      <c r="I15" s="44"/>
      <c r="J15" s="45"/>
      <c r="K15" s="45"/>
      <c r="L15" s="45"/>
      <c r="M15" s="46"/>
      <c r="N15" s="47"/>
      <c r="O15" s="47"/>
      <c r="P15" s="47"/>
      <c r="Q15" s="53">
        <f>SUM(N13:Q13)</f>
        <v>1.6399999999999998E-2</v>
      </c>
      <c r="R15" s="43"/>
      <c r="S15" s="43"/>
      <c r="T15" s="48"/>
      <c r="U15" s="48"/>
      <c r="V15" s="71">
        <f>SUM(T13:V13)</f>
        <v>1.6400000000000001E-2</v>
      </c>
      <c r="W15" s="37"/>
      <c r="X15" s="49"/>
      <c r="Y15" s="54"/>
      <c r="AA15" s="65"/>
      <c r="AB15" s="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BECC-BCC7-40F4-AF76-CDCEABA84E6A}">
  <dimension ref="A1:AB15"/>
  <sheetViews>
    <sheetView workbookViewId="0">
      <selection sqref="A1:XFD1048576"/>
    </sheetView>
  </sheetViews>
  <sheetFormatPr defaultRowHeight="14.4" x14ac:dyDescent="0.55000000000000004"/>
  <cols>
    <col min="1" max="1" width="12.68359375" customWidth="1"/>
    <col min="2" max="2" width="7.68359375" bestFit="1" customWidth="1"/>
    <col min="3" max="3" width="9.83984375" customWidth="1"/>
    <col min="4" max="5" width="7.15625" bestFit="1" customWidth="1"/>
    <col min="6" max="6" width="6.68359375" bestFit="1" customWidth="1"/>
    <col min="7" max="7" width="6.83984375" bestFit="1" customWidth="1"/>
    <col min="8" max="8" width="9" bestFit="1" customWidth="1"/>
    <col min="9" max="9" width="5.83984375" bestFit="1" customWidth="1"/>
    <col min="10" max="10" width="17.578125" customWidth="1"/>
    <col min="11" max="11" width="11.26171875" bestFit="1" customWidth="1"/>
    <col min="12" max="13" width="6.15625" bestFit="1" customWidth="1"/>
    <col min="14" max="14" width="9.83984375" bestFit="1" customWidth="1"/>
    <col min="15" max="15" width="8.83984375" bestFit="1" customWidth="1"/>
    <col min="16" max="16" width="11.68359375" bestFit="1" customWidth="1"/>
    <col min="17" max="17" width="11.26171875" bestFit="1" customWidth="1"/>
    <col min="18" max="18" width="5.83984375" bestFit="1" customWidth="1"/>
    <col min="19" max="19" width="8.15625" bestFit="1" customWidth="1"/>
    <col min="20" max="21" width="8.83984375" bestFit="1" customWidth="1"/>
    <col min="22" max="22" width="12.15625" bestFit="1" customWidth="1"/>
  </cols>
  <sheetData>
    <row r="1" spans="1:28" s="86" customFormat="1" ht="28.2" x14ac:dyDescent="1.05">
      <c r="A1" s="86" t="s">
        <v>49</v>
      </c>
    </row>
    <row r="2" spans="1:28" s="1" customFormat="1" ht="18.3" x14ac:dyDescent="0.7">
      <c r="C2" s="2" t="s">
        <v>0</v>
      </c>
      <c r="D2" s="3"/>
      <c r="E2" s="3"/>
      <c r="F2" s="3"/>
      <c r="G2" s="3"/>
      <c r="H2" s="3"/>
      <c r="I2" s="3"/>
      <c r="J2" s="4" t="s">
        <v>43</v>
      </c>
      <c r="K2" s="4"/>
      <c r="L2" s="4"/>
      <c r="M2" s="5"/>
      <c r="N2" s="6"/>
      <c r="O2" s="5" t="s">
        <v>2</v>
      </c>
      <c r="P2" s="5"/>
      <c r="Q2" s="68"/>
      <c r="R2" s="2"/>
      <c r="S2" s="2"/>
      <c r="T2" s="7"/>
      <c r="U2" s="7"/>
      <c r="V2" s="7"/>
      <c r="W2" s="37"/>
      <c r="X2" s="8"/>
      <c r="Y2" s="8"/>
      <c r="AA2" s="59"/>
      <c r="AB2" s="59"/>
    </row>
    <row r="3" spans="1:28" s="9" customFormat="1" ht="18.3" x14ac:dyDescent="0.7">
      <c r="A3" s="9" t="s">
        <v>3</v>
      </c>
      <c r="B3" s="9" t="s">
        <v>4</v>
      </c>
      <c r="C3" s="10" t="s">
        <v>5</v>
      </c>
      <c r="D3" s="11" t="s">
        <v>6</v>
      </c>
      <c r="E3" s="11" t="s">
        <v>7</v>
      </c>
      <c r="F3" s="11" t="s">
        <v>40</v>
      </c>
      <c r="G3" s="11" t="s">
        <v>8</v>
      </c>
      <c r="H3" s="11" t="s">
        <v>20</v>
      </c>
      <c r="I3" s="11" t="s">
        <v>39</v>
      </c>
      <c r="J3" s="12" t="s">
        <v>9</v>
      </c>
      <c r="K3" s="12" t="s">
        <v>10</v>
      </c>
      <c r="L3" s="12" t="s">
        <v>11</v>
      </c>
      <c r="M3" s="12" t="s">
        <v>12</v>
      </c>
      <c r="N3" s="13" t="s">
        <v>13</v>
      </c>
      <c r="O3" s="12" t="s">
        <v>2</v>
      </c>
      <c r="P3" s="12" t="s">
        <v>35</v>
      </c>
      <c r="Q3" s="69" t="s">
        <v>36</v>
      </c>
      <c r="R3" s="10"/>
      <c r="S3" s="10"/>
      <c r="T3" s="50" t="s">
        <v>34</v>
      </c>
      <c r="U3" s="50" t="s">
        <v>33</v>
      </c>
      <c r="V3" s="50" t="s">
        <v>45</v>
      </c>
      <c r="W3" s="56"/>
      <c r="X3" s="51"/>
      <c r="Y3" s="51"/>
      <c r="AA3" s="60"/>
      <c r="AB3" s="60"/>
    </row>
    <row r="4" spans="1:28" x14ac:dyDescent="0.55000000000000004">
      <c r="A4" t="s">
        <v>16</v>
      </c>
      <c r="B4" t="s">
        <v>17</v>
      </c>
      <c r="C4" s="16" t="s">
        <v>18</v>
      </c>
      <c r="D4" s="17">
        <v>0.1</v>
      </c>
      <c r="E4" s="17">
        <v>0</v>
      </c>
      <c r="F4" s="55">
        <f>D4-E4</f>
        <v>0.1</v>
      </c>
      <c r="G4" s="17">
        <v>-0.02</v>
      </c>
      <c r="H4" s="17">
        <v>-0.03</v>
      </c>
      <c r="I4" s="55">
        <f t="shared" ref="I4:I11" si="0">G4-H4</f>
        <v>9.9999999999999985E-3</v>
      </c>
      <c r="J4" s="18">
        <f>SUM(D4:D7)</f>
        <v>0.52</v>
      </c>
      <c r="K4" s="18">
        <f>SUM(E4:E7)</f>
        <v>0.60000000000000009</v>
      </c>
      <c r="L4" s="18">
        <f>SUMPRODUCT(D4:D7,H4:H7)/SUM(D4:D7)</f>
        <v>1.1153846153846153E-2</v>
      </c>
      <c r="M4" s="19">
        <f>SUMPRODUCT(E4:E7,H4:H7)/SUM(E4:E7)</f>
        <v>1.3333333333333332E-2</v>
      </c>
      <c r="N4" s="20">
        <f>F4*(M$4-S$5)</f>
        <v>3.7333333333333337E-4</v>
      </c>
      <c r="O4" s="33">
        <f>E4*(L$4-M$4)</f>
        <v>0</v>
      </c>
      <c r="P4" s="19">
        <f>D4*(G4-H4)</f>
        <v>9.999999999999998E-4</v>
      </c>
      <c r="Q4" s="33">
        <f>F4*(L$4-M$4)</f>
        <v>-2.1794871794871795E-4</v>
      </c>
      <c r="R4" s="16" t="s">
        <v>8</v>
      </c>
      <c r="S4" s="39">
        <f>SUMPRODUCT(D4:D12,G4:G12)</f>
        <v>1.8000000000000002E-2</v>
      </c>
      <c r="T4" s="22">
        <f t="shared" ref="T4:T11" si="1">N4</f>
        <v>3.7333333333333337E-4</v>
      </c>
      <c r="U4" s="22">
        <f>O4+Q4</f>
        <v>-2.1794871794871795E-4</v>
      </c>
      <c r="V4" s="22">
        <f>P4</f>
        <v>9.999999999999998E-4</v>
      </c>
      <c r="W4" s="57"/>
      <c r="X4" s="36"/>
      <c r="Y4" s="14"/>
      <c r="AA4" s="61"/>
      <c r="AB4" s="62"/>
    </row>
    <row r="5" spans="1:28" x14ac:dyDescent="0.55000000000000004">
      <c r="A5" t="s">
        <v>16</v>
      </c>
      <c r="B5" t="s">
        <v>17</v>
      </c>
      <c r="C5" s="16" t="s">
        <v>19</v>
      </c>
      <c r="D5" s="17">
        <v>0.1</v>
      </c>
      <c r="E5" s="17">
        <v>0.3</v>
      </c>
      <c r="F5" s="55">
        <f t="shared" ref="F5:F11" si="2">D5-E5</f>
        <v>-0.19999999999999998</v>
      </c>
      <c r="G5" s="17">
        <v>0</v>
      </c>
      <c r="H5" s="17">
        <v>0</v>
      </c>
      <c r="I5" s="55">
        <f t="shared" si="0"/>
        <v>0</v>
      </c>
      <c r="J5" s="18"/>
      <c r="K5" s="18"/>
      <c r="L5" s="18"/>
      <c r="M5" s="19"/>
      <c r="N5" s="20">
        <f>F5*(M$4-S$5)</f>
        <v>-7.4666666666666664E-4</v>
      </c>
      <c r="O5" s="33">
        <f>E5*(L$4-M$4)</f>
        <v>-6.5384615384615383E-4</v>
      </c>
      <c r="P5" s="19">
        <f t="shared" ref="P5:P11" si="3">D5*(G5-H5)</f>
        <v>0</v>
      </c>
      <c r="Q5" s="33">
        <f>F5*(L$4-M$4)</f>
        <v>4.3589743589743585E-4</v>
      </c>
      <c r="R5" s="16" t="s">
        <v>20</v>
      </c>
      <c r="S5" s="39">
        <f>SUMPRODUCT(E4:E12,H4:H12)</f>
        <v>9.5999999999999992E-3</v>
      </c>
      <c r="T5" s="22">
        <f t="shared" si="1"/>
        <v>-7.4666666666666664E-4</v>
      </c>
      <c r="U5" s="22">
        <f t="shared" ref="U5:U11" si="4">O5+Q5</f>
        <v>-2.1794871794871798E-4</v>
      </c>
      <c r="V5" s="22">
        <f t="shared" ref="V5:V11" si="5">P5</f>
        <v>0</v>
      </c>
      <c r="W5" s="57"/>
      <c r="X5" s="36"/>
      <c r="Y5" s="14"/>
      <c r="AA5" s="61"/>
      <c r="AB5" s="62"/>
    </row>
    <row r="6" spans="1:28" x14ac:dyDescent="0.55000000000000004">
      <c r="A6" t="s">
        <v>16</v>
      </c>
      <c r="B6" t="s">
        <v>21</v>
      </c>
      <c r="C6" s="16" t="s">
        <v>22</v>
      </c>
      <c r="D6" s="17">
        <v>0.12</v>
      </c>
      <c r="E6" s="17">
        <v>0.1</v>
      </c>
      <c r="F6" s="55">
        <f t="shared" si="2"/>
        <v>1.999999999999999E-2</v>
      </c>
      <c r="G6" s="17">
        <v>0.02</v>
      </c>
      <c r="H6" s="17">
        <v>0.04</v>
      </c>
      <c r="I6" s="55">
        <f t="shared" si="0"/>
        <v>-0.02</v>
      </c>
      <c r="J6" s="18"/>
      <c r="K6" s="18"/>
      <c r="L6" s="18"/>
      <c r="M6" s="19"/>
      <c r="N6" s="20">
        <f>F6*(M$4-S$5)</f>
        <v>7.4666666666666634E-5</v>
      </c>
      <c r="O6" s="33">
        <f>E6*(L$4-M$4)</f>
        <v>-2.1794871794871795E-4</v>
      </c>
      <c r="P6" s="19">
        <f t="shared" si="3"/>
        <v>-2.3999999999999998E-3</v>
      </c>
      <c r="Q6" s="33">
        <f>F6*(L$4-M$4)</f>
        <v>-4.3589743589743564E-5</v>
      </c>
      <c r="R6" s="16" t="s">
        <v>23</v>
      </c>
      <c r="S6" s="39">
        <f>S4-S5</f>
        <v>8.400000000000003E-3</v>
      </c>
      <c r="T6" s="22">
        <f t="shared" si="1"/>
        <v>7.4666666666666634E-5</v>
      </c>
      <c r="U6" s="22">
        <f t="shared" si="4"/>
        <v>-2.6153846153846149E-4</v>
      </c>
      <c r="V6" s="22">
        <f t="shared" si="5"/>
        <v>-2.3999999999999998E-3</v>
      </c>
      <c r="W6" s="57"/>
      <c r="X6" s="36"/>
      <c r="Y6" s="14"/>
      <c r="AA6" s="61"/>
      <c r="AB6" s="62"/>
    </row>
    <row r="7" spans="1:28" x14ac:dyDescent="0.55000000000000004">
      <c r="A7" t="s">
        <v>16</v>
      </c>
      <c r="B7" t="s">
        <v>21</v>
      </c>
      <c r="C7" s="16" t="s">
        <v>24</v>
      </c>
      <c r="D7" s="17">
        <v>0.2</v>
      </c>
      <c r="E7" s="17">
        <v>0.2</v>
      </c>
      <c r="F7" s="55">
        <f t="shared" si="2"/>
        <v>0</v>
      </c>
      <c r="G7" s="17">
        <v>0.02</v>
      </c>
      <c r="H7" s="17">
        <v>0.02</v>
      </c>
      <c r="I7" s="55">
        <f t="shared" si="0"/>
        <v>0</v>
      </c>
      <c r="J7" s="18"/>
      <c r="K7" s="18"/>
      <c r="L7" s="18"/>
      <c r="M7" s="19"/>
      <c r="N7" s="20">
        <f>F7*(M$4-S$5)</f>
        <v>0</v>
      </c>
      <c r="O7" s="33">
        <f>E7*(L$4-M$4)</f>
        <v>-4.3589743589743591E-4</v>
      </c>
      <c r="P7" s="19">
        <f t="shared" si="3"/>
        <v>0</v>
      </c>
      <c r="Q7" s="33">
        <f>F7*(L$4-M$4)</f>
        <v>0</v>
      </c>
      <c r="R7" s="16"/>
      <c r="S7" s="21"/>
      <c r="T7" s="22">
        <f t="shared" si="1"/>
        <v>0</v>
      </c>
      <c r="U7" s="22">
        <f t="shared" si="4"/>
        <v>-4.3589743589743591E-4</v>
      </c>
      <c r="V7" s="22">
        <f t="shared" si="5"/>
        <v>0</v>
      </c>
      <c r="W7" s="57"/>
      <c r="X7" s="36"/>
      <c r="Y7" s="14"/>
      <c r="AA7" s="61"/>
      <c r="AB7" s="62"/>
    </row>
    <row r="8" spans="1:28" x14ac:dyDescent="0.55000000000000004">
      <c r="A8" t="s">
        <v>25</v>
      </c>
      <c r="B8" t="s">
        <v>21</v>
      </c>
      <c r="C8" s="16" t="s">
        <v>26</v>
      </c>
      <c r="D8" s="17">
        <v>0.16</v>
      </c>
      <c r="E8" s="17">
        <v>0.08</v>
      </c>
      <c r="F8" s="55">
        <f t="shared" si="2"/>
        <v>0.08</v>
      </c>
      <c r="G8" s="17">
        <v>0.04</v>
      </c>
      <c r="H8" s="17">
        <v>0.04</v>
      </c>
      <c r="I8" s="55">
        <f t="shared" si="0"/>
        <v>0</v>
      </c>
      <c r="J8" s="18">
        <f>SUM(D8:D11)</f>
        <v>0.48000000000000004</v>
      </c>
      <c r="K8" s="18">
        <f>SUM(E8:E11)</f>
        <v>0.39999999999999997</v>
      </c>
      <c r="L8" s="18">
        <f>SUMPRODUCT(D8:D11,H8:H11)/SUM(D8:D11)</f>
        <v>3.291666666666667E-2</v>
      </c>
      <c r="M8" s="19">
        <f>SUMPRODUCT(E8:E11,H8:H11)/SUM(E8:E11)</f>
        <v>4.000000000000001E-3</v>
      </c>
      <c r="N8" s="20">
        <f>F8*(M$8-S$5)</f>
        <v>-4.4799999999999988E-4</v>
      </c>
      <c r="O8" s="33">
        <f>E8*(L$8-M$8)</f>
        <v>2.3133333333333335E-3</v>
      </c>
      <c r="P8" s="19">
        <f t="shared" si="3"/>
        <v>0</v>
      </c>
      <c r="Q8" s="33">
        <f>F8*(L$8-M$8)</f>
        <v>2.3133333333333335E-3</v>
      </c>
      <c r="R8" s="16"/>
      <c r="S8" s="16"/>
      <c r="T8" s="22">
        <f t="shared" si="1"/>
        <v>-4.4799999999999988E-4</v>
      </c>
      <c r="U8" s="22">
        <f t="shared" si="4"/>
        <v>4.6266666666666669E-3</v>
      </c>
      <c r="V8" s="22">
        <f t="shared" si="5"/>
        <v>0</v>
      </c>
      <c r="W8" s="57"/>
      <c r="X8" s="36"/>
      <c r="Y8" s="14"/>
      <c r="AA8" s="61"/>
      <c r="AB8" s="62"/>
    </row>
    <row r="9" spans="1:28" x14ac:dyDescent="0.55000000000000004">
      <c r="A9" t="s">
        <v>25</v>
      </c>
      <c r="B9" t="s">
        <v>27</v>
      </c>
      <c r="C9" s="16" t="s">
        <v>28</v>
      </c>
      <c r="D9" s="17">
        <v>0.1</v>
      </c>
      <c r="E9" s="17">
        <v>0.08</v>
      </c>
      <c r="F9" s="55">
        <f t="shared" si="2"/>
        <v>2.0000000000000004E-2</v>
      </c>
      <c r="G9" s="17">
        <v>0.05</v>
      </c>
      <c r="H9" s="17">
        <v>0.04</v>
      </c>
      <c r="I9" s="55">
        <f t="shared" si="0"/>
        <v>1.0000000000000002E-2</v>
      </c>
      <c r="J9" s="18"/>
      <c r="K9" s="18"/>
      <c r="L9" s="18"/>
      <c r="M9" s="19"/>
      <c r="N9" s="20">
        <f>F9*(M$8-S$5)</f>
        <v>-1.1199999999999998E-4</v>
      </c>
      <c r="O9" s="33">
        <f>E9*(L$8-M$8)</f>
        <v>2.3133333333333335E-3</v>
      </c>
      <c r="P9" s="19">
        <f t="shared" si="3"/>
        <v>1.0000000000000002E-3</v>
      </c>
      <c r="Q9" s="33">
        <f>F9*(L$8-M$8)</f>
        <v>5.7833333333333348E-4</v>
      </c>
      <c r="R9" s="16"/>
      <c r="S9" s="16"/>
      <c r="T9" s="22">
        <f t="shared" si="1"/>
        <v>-1.1199999999999998E-4</v>
      </c>
      <c r="U9" s="22">
        <f t="shared" si="4"/>
        <v>2.891666666666667E-3</v>
      </c>
      <c r="V9" s="22">
        <f t="shared" si="5"/>
        <v>1.0000000000000002E-3</v>
      </c>
      <c r="W9" s="57"/>
      <c r="X9" s="36"/>
      <c r="Y9" s="14"/>
      <c r="AA9" s="61"/>
      <c r="AB9" s="62"/>
    </row>
    <row r="10" spans="1:28" x14ac:dyDescent="0.55000000000000004">
      <c r="A10" t="s">
        <v>25</v>
      </c>
      <c r="B10" t="s">
        <v>29</v>
      </c>
      <c r="C10" s="16" t="s">
        <v>30</v>
      </c>
      <c r="D10" s="17">
        <v>0.02</v>
      </c>
      <c r="E10" s="17">
        <v>0.2</v>
      </c>
      <c r="F10" s="55">
        <f t="shared" si="2"/>
        <v>-0.18000000000000002</v>
      </c>
      <c r="G10" s="17">
        <v>0.01</v>
      </c>
      <c r="H10" s="17">
        <v>-0.03</v>
      </c>
      <c r="I10" s="55">
        <f t="shared" si="0"/>
        <v>0.04</v>
      </c>
      <c r="J10" s="18"/>
      <c r="K10" s="18"/>
      <c r="L10" s="18"/>
      <c r="M10" s="19"/>
      <c r="N10" s="20">
        <f>F10*(M$8-S$5)</f>
        <v>1.0079999999999998E-3</v>
      </c>
      <c r="O10" s="33">
        <f>E10*(L$8-M$8)</f>
        <v>5.7833333333333348E-3</v>
      </c>
      <c r="P10" s="19">
        <f t="shared" si="3"/>
        <v>8.0000000000000004E-4</v>
      </c>
      <c r="Q10" s="33">
        <f>F10*(L$8-M$8)</f>
        <v>-5.2050000000000013E-3</v>
      </c>
      <c r="R10" s="16"/>
      <c r="S10" s="16"/>
      <c r="T10" s="22">
        <f t="shared" si="1"/>
        <v>1.0079999999999998E-3</v>
      </c>
      <c r="U10" s="22">
        <f t="shared" si="4"/>
        <v>5.7833333333333348E-4</v>
      </c>
      <c r="V10" s="22">
        <f t="shared" si="5"/>
        <v>8.0000000000000004E-4</v>
      </c>
      <c r="W10" s="57"/>
      <c r="X10" s="36"/>
      <c r="Y10" s="14"/>
      <c r="AA10" s="61"/>
      <c r="AB10" s="62"/>
    </row>
    <row r="11" spans="1:28" x14ac:dyDescent="0.55000000000000004">
      <c r="A11" t="s">
        <v>25</v>
      </c>
      <c r="B11" t="s">
        <v>29</v>
      </c>
      <c r="C11" s="16" t="s">
        <v>31</v>
      </c>
      <c r="D11" s="17">
        <v>0.2</v>
      </c>
      <c r="E11" s="17">
        <v>0.04</v>
      </c>
      <c r="F11" s="55">
        <f t="shared" si="2"/>
        <v>0.16</v>
      </c>
      <c r="G11" s="17">
        <v>0.01</v>
      </c>
      <c r="H11" s="17">
        <v>0.03</v>
      </c>
      <c r="I11" s="55">
        <f t="shared" si="0"/>
        <v>-1.9999999999999997E-2</v>
      </c>
      <c r="J11" s="18"/>
      <c r="K11" s="18"/>
      <c r="L11" s="18"/>
      <c r="M11" s="19"/>
      <c r="N11" s="20">
        <f>F11*(M$8-S$5)</f>
        <v>-8.9599999999999977E-4</v>
      </c>
      <c r="O11" s="33">
        <f>E11*(L$8-M$8)</f>
        <v>1.1566666666666667E-3</v>
      </c>
      <c r="P11" s="19">
        <f t="shared" si="3"/>
        <v>-3.9999999999999992E-3</v>
      </c>
      <c r="Q11" s="33">
        <f>F11*(L$8-M$8)</f>
        <v>4.6266666666666669E-3</v>
      </c>
      <c r="R11" s="16"/>
      <c r="S11" s="16"/>
      <c r="T11" s="22">
        <f t="shared" si="1"/>
        <v>-8.9599999999999977E-4</v>
      </c>
      <c r="U11" s="22">
        <f t="shared" si="4"/>
        <v>5.7833333333333339E-3</v>
      </c>
      <c r="V11" s="22">
        <f t="shared" si="5"/>
        <v>-3.9999999999999992E-3</v>
      </c>
      <c r="W11" s="57"/>
      <c r="X11" s="36"/>
      <c r="Y11" s="14"/>
      <c r="AA11" s="61"/>
      <c r="AB11" s="62"/>
    </row>
    <row r="12" spans="1:28" x14ac:dyDescent="0.55000000000000004">
      <c r="C12" s="16"/>
      <c r="D12" s="17"/>
      <c r="E12" s="17"/>
      <c r="F12" s="17"/>
      <c r="G12" s="17"/>
      <c r="H12" s="17"/>
      <c r="I12" s="17"/>
      <c r="J12" s="18"/>
      <c r="K12" s="18"/>
      <c r="L12" s="18"/>
      <c r="M12" s="19"/>
      <c r="N12" s="20"/>
      <c r="O12" s="19"/>
      <c r="P12" s="19"/>
      <c r="Q12" s="33"/>
      <c r="R12" s="16"/>
      <c r="S12" s="16"/>
      <c r="T12" s="14"/>
      <c r="U12" s="14"/>
      <c r="V12" s="14"/>
      <c r="W12" s="58"/>
      <c r="X12" s="15"/>
      <c r="Y12" s="15"/>
      <c r="AA12" s="63"/>
      <c r="AB12" s="63"/>
    </row>
    <row r="13" spans="1:28" s="23" customFormat="1" ht="11.7" x14ac:dyDescent="0.45">
      <c r="C13" s="24" t="s">
        <v>32</v>
      </c>
      <c r="D13" s="25">
        <f>SUM(D4:D12)</f>
        <v>1</v>
      </c>
      <c r="E13" s="25">
        <f>SUM(E4:E12)</f>
        <v>1</v>
      </c>
      <c r="F13" s="25"/>
      <c r="G13" s="25">
        <f>SUMPRODUCT(D4:D11,G4:G11)</f>
        <v>1.8000000000000002E-2</v>
      </c>
      <c r="H13" s="25">
        <f>SUMPRODUCT(E4:E11,H4:H11)</f>
        <v>9.5999999999999992E-3</v>
      </c>
      <c r="I13" s="25"/>
      <c r="J13" s="26">
        <f>SUM(J4:J12)</f>
        <v>1</v>
      </c>
      <c r="K13" s="26">
        <f>SUM(K4:K12)</f>
        <v>1</v>
      </c>
      <c r="L13" s="26"/>
      <c r="M13" s="26"/>
      <c r="N13" s="34">
        <f>SUM(N4:N12)</f>
        <v>-7.4666666666666653E-4</v>
      </c>
      <c r="O13" s="27">
        <f>SUM(O4:O12)</f>
        <v>1.0258974358974361E-2</v>
      </c>
      <c r="P13" s="27">
        <f>SUM(P4:P12)</f>
        <v>-3.599999999999999E-3</v>
      </c>
      <c r="Q13" s="34">
        <f>SUM(Q4:Q12)</f>
        <v>2.4876923076923071E-3</v>
      </c>
      <c r="R13" s="24"/>
      <c r="S13" s="24"/>
      <c r="T13" s="73">
        <f>SUM(T4:T12)</f>
        <v>-7.4666666666666653E-4</v>
      </c>
      <c r="U13" s="73">
        <f>SUM(U4:U12)</f>
        <v>1.2746666666666667E-2</v>
      </c>
      <c r="V13" s="73">
        <f>SUM(V4:V12)</f>
        <v>-3.599999999999999E-3</v>
      </c>
      <c r="W13" s="38"/>
      <c r="X13" s="38"/>
      <c r="Y13" s="38"/>
      <c r="AA13" s="64"/>
      <c r="AB13" s="64"/>
    </row>
    <row r="14" spans="1:28" x14ac:dyDescent="0.55000000000000004">
      <c r="C14" s="16"/>
      <c r="D14" s="17"/>
      <c r="E14" s="17"/>
      <c r="F14" s="17"/>
      <c r="G14" s="17"/>
      <c r="H14" s="25"/>
      <c r="I14" s="40"/>
      <c r="J14" s="29"/>
      <c r="K14" s="29"/>
      <c r="L14" s="29"/>
      <c r="M14" s="19"/>
      <c r="N14" s="33"/>
      <c r="O14" s="33">
        <f>O13-Q13</f>
        <v>7.7712820512820541E-3</v>
      </c>
      <c r="P14" s="19"/>
      <c r="Q14" s="33"/>
      <c r="R14" s="16"/>
      <c r="S14" s="16"/>
      <c r="T14" s="14"/>
      <c r="U14" s="14"/>
      <c r="V14" s="22"/>
      <c r="W14" s="58"/>
      <c r="X14" s="15"/>
      <c r="Y14" s="15"/>
      <c r="AA14" s="63"/>
      <c r="AB14" s="63"/>
    </row>
    <row r="15" spans="1:28" s="42" customFormat="1" ht="20.399999999999999" x14ac:dyDescent="0.75">
      <c r="A15" s="42" t="s">
        <v>32</v>
      </c>
      <c r="C15" s="43"/>
      <c r="D15" s="44"/>
      <c r="E15" s="44"/>
      <c r="F15" s="44"/>
      <c r="G15" s="44"/>
      <c r="H15" s="52">
        <f>G13-H13</f>
        <v>8.400000000000003E-3</v>
      </c>
      <c r="I15" s="44"/>
      <c r="J15" s="45"/>
      <c r="K15" s="45"/>
      <c r="L15" s="45"/>
      <c r="M15" s="46"/>
      <c r="N15" s="47"/>
      <c r="O15" s="47"/>
      <c r="P15" s="47"/>
      <c r="Q15" s="53">
        <f>SUM(N13:Q13)</f>
        <v>8.400000000000003E-3</v>
      </c>
      <c r="R15" s="43"/>
      <c r="S15" s="43"/>
      <c r="T15" s="48"/>
      <c r="U15" s="48"/>
      <c r="V15" s="71">
        <f>SUM(T13:V13)</f>
        <v>8.4000000000000012E-3</v>
      </c>
      <c r="W15" s="37"/>
      <c r="X15" s="49"/>
      <c r="Y15" s="54"/>
      <c r="AA15" s="65"/>
      <c r="AB15" s="6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4760-02FF-46B3-AD1A-FAF670BD94A4}">
  <dimension ref="A1:AB20"/>
  <sheetViews>
    <sheetView workbookViewId="0">
      <selection activeCell="K13" sqref="K13"/>
    </sheetView>
  </sheetViews>
  <sheetFormatPr defaultRowHeight="14.4" x14ac:dyDescent="0.55000000000000004"/>
  <cols>
    <col min="1" max="1" width="12.68359375" customWidth="1"/>
    <col min="2" max="2" width="7.68359375" bestFit="1" customWidth="1"/>
    <col min="3" max="3" width="9.83984375" customWidth="1"/>
    <col min="4" max="5" width="7.15625" bestFit="1" customWidth="1"/>
    <col min="6" max="6" width="6.68359375" bestFit="1" customWidth="1"/>
    <col min="7" max="7" width="6.83984375" bestFit="1" customWidth="1"/>
    <col min="8" max="8" width="9" bestFit="1" customWidth="1"/>
    <col min="9" max="9" width="5.83984375" bestFit="1" customWidth="1"/>
    <col min="10" max="10" width="17.578125" customWidth="1"/>
    <col min="11" max="11" width="11.26171875" bestFit="1" customWidth="1"/>
    <col min="12" max="13" width="6.15625" bestFit="1" customWidth="1"/>
    <col min="14" max="14" width="9.83984375" bestFit="1" customWidth="1"/>
    <col min="15" max="16" width="20.41796875" bestFit="1" customWidth="1"/>
    <col min="17" max="17" width="11.26171875" bestFit="1" customWidth="1"/>
    <col min="18" max="18" width="5.83984375" bestFit="1" customWidth="1"/>
    <col min="19" max="19" width="8.15625" bestFit="1" customWidth="1"/>
    <col min="20" max="21" width="8.83984375" bestFit="1" customWidth="1"/>
    <col min="22" max="22" width="12.15625" bestFit="1" customWidth="1"/>
  </cols>
  <sheetData>
    <row r="1" spans="1:28" s="86" customFormat="1" ht="28.2" x14ac:dyDescent="1.05">
      <c r="A1" s="86" t="s">
        <v>50</v>
      </c>
    </row>
    <row r="2" spans="1:28" s="1" customFormat="1" ht="18.3" x14ac:dyDescent="0.7">
      <c r="C2" s="2" t="s">
        <v>0</v>
      </c>
      <c r="D2" s="3"/>
      <c r="E2" s="3"/>
      <c r="F2" s="3"/>
      <c r="G2" s="3"/>
      <c r="H2" s="3"/>
      <c r="I2" s="3"/>
      <c r="J2" s="4" t="s">
        <v>43</v>
      </c>
      <c r="K2" s="4"/>
      <c r="L2" s="4"/>
      <c r="M2" s="5"/>
      <c r="N2" s="6"/>
      <c r="O2" s="5" t="s">
        <v>2</v>
      </c>
      <c r="P2" s="5"/>
      <c r="Q2" s="68"/>
      <c r="R2" s="2"/>
      <c r="S2" s="2"/>
      <c r="T2" s="7"/>
      <c r="U2" s="7"/>
      <c r="V2" s="7"/>
      <c r="W2" s="37"/>
      <c r="X2" s="8"/>
      <c r="Y2" s="8"/>
      <c r="AA2" s="59"/>
      <c r="AB2" s="59"/>
    </row>
    <row r="3" spans="1:28" s="9" customFormat="1" ht="18.3" x14ac:dyDescent="0.7">
      <c r="A3" s="9" t="s">
        <v>3</v>
      </c>
      <c r="B3" s="9" t="s">
        <v>4</v>
      </c>
      <c r="C3" s="10" t="s">
        <v>5</v>
      </c>
      <c r="D3" s="11" t="s">
        <v>6</v>
      </c>
      <c r="E3" s="11" t="s">
        <v>7</v>
      </c>
      <c r="F3" s="11" t="s">
        <v>40</v>
      </c>
      <c r="G3" s="11" t="s">
        <v>8</v>
      </c>
      <c r="H3" s="11" t="s">
        <v>20</v>
      </c>
      <c r="I3" s="11" t="s">
        <v>39</v>
      </c>
      <c r="J3" s="12" t="s">
        <v>9</v>
      </c>
      <c r="K3" s="12" t="s">
        <v>10</v>
      </c>
      <c r="L3" s="12" t="s">
        <v>11</v>
      </c>
      <c r="M3" s="12" t="s">
        <v>12</v>
      </c>
      <c r="N3" s="13" t="s">
        <v>13</v>
      </c>
      <c r="O3" s="12" t="s">
        <v>2</v>
      </c>
      <c r="P3" s="12" t="s">
        <v>35</v>
      </c>
      <c r="Q3" s="69" t="s">
        <v>36</v>
      </c>
      <c r="R3" s="10"/>
      <c r="S3" s="10"/>
      <c r="T3" s="50" t="s">
        <v>34</v>
      </c>
      <c r="U3" s="50" t="s">
        <v>33</v>
      </c>
      <c r="V3" s="50" t="s">
        <v>45</v>
      </c>
      <c r="W3" s="56"/>
      <c r="X3" s="51"/>
      <c r="Y3" s="51"/>
      <c r="AA3" s="60"/>
      <c r="AB3" s="60"/>
    </row>
    <row r="4" spans="1:28" x14ac:dyDescent="0.55000000000000004">
      <c r="A4" t="s">
        <v>16</v>
      </c>
      <c r="B4" t="s">
        <v>17</v>
      </c>
      <c r="C4" s="16" t="s">
        <v>18</v>
      </c>
      <c r="D4" s="17">
        <v>0.1</v>
      </c>
      <c r="E4" s="17">
        <v>0</v>
      </c>
      <c r="F4" s="55">
        <f>D4-E4</f>
        <v>0.1</v>
      </c>
      <c r="G4" s="17">
        <v>-0.02</v>
      </c>
      <c r="H4" s="17">
        <v>-0.03</v>
      </c>
      <c r="I4" s="55">
        <f t="shared" ref="I4:I11" si="0">G4-H4</f>
        <v>9.9999999999999985E-3</v>
      </c>
      <c r="J4" s="18">
        <f>SUM(D4:D7)</f>
        <v>0.52</v>
      </c>
      <c r="K4" s="18">
        <f>SUM(E4:E7)</f>
        <v>0.60000000000000009</v>
      </c>
      <c r="L4" s="18">
        <f>SUMPRODUCT(D4:D7,H4:H7)/SUM(D4:D7)</f>
        <v>1.1153846153846153E-2</v>
      </c>
      <c r="M4" s="19">
        <f>SUMPRODUCT(E4:E7,H4:H7)/SUM(E4:E7)</f>
        <v>1.3333333333333332E-2</v>
      </c>
      <c r="N4" s="79">
        <f>F4*(M$4-S$5)</f>
        <v>3.7333333333333337E-4</v>
      </c>
      <c r="O4" s="33">
        <f>E4*(L$4-M$4)</f>
        <v>0</v>
      </c>
      <c r="P4" s="19">
        <f>D4*(G4-H4)</f>
        <v>9.999999999999998E-4</v>
      </c>
      <c r="Q4" s="33">
        <f>F4*(L$4-M$4)</f>
        <v>-2.1794871794871795E-4</v>
      </c>
      <c r="R4" s="16" t="s">
        <v>8</v>
      </c>
      <c r="S4" s="39">
        <f>SUMPRODUCT(D4:D12,G4:G12)</f>
        <v>1.8000000000000002E-2</v>
      </c>
      <c r="T4" s="22">
        <f t="shared" ref="T4:T11" si="1">N4</f>
        <v>3.7333333333333337E-4</v>
      </c>
      <c r="U4" s="22">
        <f>O4+Q4</f>
        <v>-2.1794871794871795E-4</v>
      </c>
      <c r="V4" s="22">
        <f>P4</f>
        <v>9.999999999999998E-4</v>
      </c>
      <c r="W4" s="57"/>
      <c r="X4" s="36"/>
      <c r="Y4" s="14"/>
      <c r="AA4" s="61"/>
      <c r="AB4" s="62"/>
    </row>
    <row r="5" spans="1:28" x14ac:dyDescent="0.55000000000000004">
      <c r="A5" t="s">
        <v>16</v>
      </c>
      <c r="B5" t="s">
        <v>17</v>
      </c>
      <c r="C5" s="16" t="s">
        <v>19</v>
      </c>
      <c r="D5" s="17">
        <v>0.1</v>
      </c>
      <c r="E5" s="17">
        <v>0.3</v>
      </c>
      <c r="F5" s="55">
        <f t="shared" ref="F5:F11" si="2">D5-E5</f>
        <v>-0.19999999999999998</v>
      </c>
      <c r="G5" s="17">
        <v>0</v>
      </c>
      <c r="H5" s="17">
        <v>0</v>
      </c>
      <c r="I5" s="55">
        <f t="shared" si="0"/>
        <v>0</v>
      </c>
      <c r="J5" s="18"/>
      <c r="K5" s="18"/>
      <c r="L5" s="18"/>
      <c r="M5" s="19"/>
      <c r="N5" s="20">
        <f>F5*(M$4-S$5)</f>
        <v>-7.4666666666666664E-4</v>
      </c>
      <c r="O5" s="33">
        <f>E5*(L$4-M$4)</f>
        <v>-6.5384615384615383E-4</v>
      </c>
      <c r="P5" s="19">
        <f t="shared" ref="P5:P11" si="3">D5*(G5-H5)</f>
        <v>0</v>
      </c>
      <c r="Q5" s="33">
        <f>F5*(L$4-M$4)</f>
        <v>4.3589743589743585E-4</v>
      </c>
      <c r="R5" s="16" t="s">
        <v>20</v>
      </c>
      <c r="S5" s="39">
        <f>SUMPRODUCT(E4:E12,H4:H12)</f>
        <v>9.5999999999999992E-3</v>
      </c>
      <c r="T5" s="22">
        <f t="shared" si="1"/>
        <v>-7.4666666666666664E-4</v>
      </c>
      <c r="U5" s="22">
        <f t="shared" ref="U5:U11" si="4">O5+Q5</f>
        <v>-2.1794871794871798E-4</v>
      </c>
      <c r="V5" s="22">
        <f t="shared" ref="V5:V11" si="5">P5</f>
        <v>0</v>
      </c>
      <c r="W5" s="57"/>
      <c r="X5" s="36"/>
      <c r="Y5" s="14"/>
      <c r="AA5" s="61"/>
      <c r="AB5" s="62"/>
    </row>
    <row r="6" spans="1:28" x14ac:dyDescent="0.55000000000000004">
      <c r="A6" t="s">
        <v>16</v>
      </c>
      <c r="B6" t="s">
        <v>21</v>
      </c>
      <c r="C6" s="16" t="s">
        <v>22</v>
      </c>
      <c r="D6" s="17">
        <v>0.12</v>
      </c>
      <c r="E6" s="17">
        <v>0.1</v>
      </c>
      <c r="F6" s="55">
        <f t="shared" si="2"/>
        <v>1.999999999999999E-2</v>
      </c>
      <c r="G6" s="17">
        <v>0.02</v>
      </c>
      <c r="H6" s="17">
        <v>0.04</v>
      </c>
      <c r="I6" s="55">
        <f t="shared" si="0"/>
        <v>-0.02</v>
      </c>
      <c r="J6" s="18"/>
      <c r="K6" s="18"/>
      <c r="L6" s="18"/>
      <c r="M6" s="19"/>
      <c r="N6" s="20">
        <f>F6*(M$4-S$5)</f>
        <v>7.4666666666666634E-5</v>
      </c>
      <c r="O6" s="33">
        <f>E6*(L$4-M$4)</f>
        <v>-2.1794871794871795E-4</v>
      </c>
      <c r="P6" s="19">
        <f t="shared" si="3"/>
        <v>-2.3999999999999998E-3</v>
      </c>
      <c r="Q6" s="33">
        <f>F6*(L$4-M$4)</f>
        <v>-4.3589743589743564E-5</v>
      </c>
      <c r="R6" s="16" t="s">
        <v>23</v>
      </c>
      <c r="S6" s="39">
        <f>S4-S5</f>
        <v>8.400000000000003E-3</v>
      </c>
      <c r="T6" s="22">
        <f t="shared" si="1"/>
        <v>7.4666666666666634E-5</v>
      </c>
      <c r="U6" s="22">
        <f t="shared" si="4"/>
        <v>-2.6153846153846149E-4</v>
      </c>
      <c r="V6" s="22">
        <f t="shared" si="5"/>
        <v>-2.3999999999999998E-3</v>
      </c>
      <c r="W6" s="57"/>
      <c r="X6" s="36"/>
      <c r="Y6" s="14"/>
      <c r="AA6" s="61"/>
      <c r="AB6" s="62"/>
    </row>
    <row r="7" spans="1:28" x14ac:dyDescent="0.55000000000000004">
      <c r="A7" t="s">
        <v>16</v>
      </c>
      <c r="B7" t="s">
        <v>21</v>
      </c>
      <c r="C7" s="16" t="s">
        <v>24</v>
      </c>
      <c r="D7" s="17">
        <v>0.2</v>
      </c>
      <c r="E7" s="17">
        <v>0.2</v>
      </c>
      <c r="F7" s="55">
        <f t="shared" si="2"/>
        <v>0</v>
      </c>
      <c r="G7" s="17">
        <v>0.02</v>
      </c>
      <c r="H7" s="17">
        <v>0.02</v>
      </c>
      <c r="I7" s="55">
        <f t="shared" si="0"/>
        <v>0</v>
      </c>
      <c r="J7" s="18"/>
      <c r="K7" s="18"/>
      <c r="L7" s="18"/>
      <c r="M7" s="19"/>
      <c r="N7" s="20">
        <f>F7*(M$4-S$5)</f>
        <v>0</v>
      </c>
      <c r="O7" s="33">
        <f>E7*(L$4-M$4)</f>
        <v>-4.3589743589743591E-4</v>
      </c>
      <c r="P7" s="19">
        <f t="shared" si="3"/>
        <v>0</v>
      </c>
      <c r="Q7" s="33">
        <f>F7*(L$4-M$4)</f>
        <v>0</v>
      </c>
      <c r="R7" s="16"/>
      <c r="S7" s="21"/>
      <c r="T7" s="22">
        <f t="shared" si="1"/>
        <v>0</v>
      </c>
      <c r="U7" s="22">
        <f t="shared" si="4"/>
        <v>-4.3589743589743591E-4</v>
      </c>
      <c r="V7" s="22">
        <f t="shared" si="5"/>
        <v>0</v>
      </c>
      <c r="W7" s="57"/>
      <c r="X7" s="36"/>
      <c r="Y7" s="14"/>
      <c r="AA7" s="61"/>
      <c r="AB7" s="62"/>
    </row>
    <row r="8" spans="1:28" x14ac:dyDescent="0.55000000000000004">
      <c r="A8" t="s">
        <v>25</v>
      </c>
      <c r="B8" t="s">
        <v>21</v>
      </c>
      <c r="C8" s="16" t="s">
        <v>26</v>
      </c>
      <c r="D8" s="17">
        <v>0.16</v>
      </c>
      <c r="E8" s="17">
        <v>0.16</v>
      </c>
      <c r="F8" s="55">
        <f t="shared" si="2"/>
        <v>0</v>
      </c>
      <c r="G8" s="17">
        <v>0.04</v>
      </c>
      <c r="H8" s="17">
        <v>0.04</v>
      </c>
      <c r="I8" s="55">
        <f t="shared" si="0"/>
        <v>0</v>
      </c>
      <c r="J8" s="18">
        <f>SUM(D8:D11)</f>
        <v>0.48</v>
      </c>
      <c r="K8" s="18">
        <f>SUM(E8:E11)</f>
        <v>0.39999999999999997</v>
      </c>
      <c r="L8" s="18">
        <f>SUMPRODUCT(D8:D11,H8:H11)/SUM(D8:D11)</f>
        <v>7.9166666666666656E-3</v>
      </c>
      <c r="M8" s="19">
        <f>SUMPRODUCT(E8:E11,H8:H11)/SUM(E8:E11)</f>
        <v>4.000000000000001E-3</v>
      </c>
      <c r="N8" s="20">
        <f>F8*(M$8-S$5)</f>
        <v>0</v>
      </c>
      <c r="O8" s="33">
        <f>E8*(L$8-M$8)</f>
        <v>6.2666666666666632E-4</v>
      </c>
      <c r="P8" s="19">
        <f t="shared" si="3"/>
        <v>0</v>
      </c>
      <c r="Q8" s="33">
        <f>F8*(L$8-M$8)</f>
        <v>0</v>
      </c>
      <c r="R8" s="16"/>
      <c r="S8" s="16"/>
      <c r="T8" s="22">
        <f t="shared" si="1"/>
        <v>0</v>
      </c>
      <c r="U8" s="22">
        <f t="shared" si="4"/>
        <v>6.2666666666666632E-4</v>
      </c>
      <c r="V8" s="22">
        <f t="shared" si="5"/>
        <v>0</v>
      </c>
      <c r="W8" s="57"/>
      <c r="X8" s="36"/>
      <c r="Y8" s="14"/>
      <c r="AA8" s="61"/>
      <c r="AB8" s="62"/>
    </row>
    <row r="9" spans="1:28" x14ac:dyDescent="0.55000000000000004">
      <c r="A9" t="s">
        <v>25</v>
      </c>
      <c r="B9" t="s">
        <v>27</v>
      </c>
      <c r="C9" s="16" t="s">
        <v>28</v>
      </c>
      <c r="D9" s="17">
        <v>0.1</v>
      </c>
      <c r="E9" s="17">
        <v>0</v>
      </c>
      <c r="F9" s="55">
        <f t="shared" si="2"/>
        <v>0.1</v>
      </c>
      <c r="G9" s="17">
        <v>0.05</v>
      </c>
      <c r="H9" s="17">
        <v>0.04</v>
      </c>
      <c r="I9" s="55">
        <f t="shared" si="0"/>
        <v>1.0000000000000002E-2</v>
      </c>
      <c r="J9" s="18"/>
      <c r="K9" s="18"/>
      <c r="L9" s="18"/>
      <c r="M9" s="19"/>
      <c r="N9" s="79">
        <f>F9*(M$8-S$5)</f>
        <v>-5.5999999999999984E-4</v>
      </c>
      <c r="O9" s="33">
        <f>E9*(L$8-M$8)</f>
        <v>0</v>
      </c>
      <c r="P9" s="19">
        <f t="shared" si="3"/>
        <v>1.0000000000000002E-3</v>
      </c>
      <c r="Q9" s="33">
        <f>F9*(L$8-M$8)</f>
        <v>3.9166666666666647E-4</v>
      </c>
      <c r="R9" s="16"/>
      <c r="S9" s="16"/>
      <c r="T9" s="22">
        <f t="shared" si="1"/>
        <v>-5.5999999999999984E-4</v>
      </c>
      <c r="U9" s="22">
        <f t="shared" si="4"/>
        <v>3.9166666666666647E-4</v>
      </c>
      <c r="V9" s="22">
        <f t="shared" si="5"/>
        <v>1.0000000000000002E-3</v>
      </c>
      <c r="W9" s="57"/>
      <c r="X9" s="36"/>
      <c r="Y9" s="14"/>
      <c r="AA9" s="61"/>
      <c r="AB9" s="62"/>
    </row>
    <row r="10" spans="1:28" x14ac:dyDescent="0.55000000000000004">
      <c r="A10" t="s">
        <v>25</v>
      </c>
      <c r="B10" t="s">
        <v>29</v>
      </c>
      <c r="C10" s="16" t="s">
        <v>30</v>
      </c>
      <c r="D10" s="17">
        <v>0.22</v>
      </c>
      <c r="E10" s="17">
        <v>0.2</v>
      </c>
      <c r="F10" s="55">
        <f t="shared" si="2"/>
        <v>1.999999999999999E-2</v>
      </c>
      <c r="G10" s="17">
        <v>0.01</v>
      </c>
      <c r="H10" s="17">
        <v>-0.03</v>
      </c>
      <c r="I10" s="55">
        <f t="shared" si="0"/>
        <v>0.04</v>
      </c>
      <c r="J10" s="18"/>
      <c r="K10" s="18"/>
      <c r="L10" s="18"/>
      <c r="M10" s="19"/>
      <c r="N10" s="20">
        <f>F10*(M$8-S$5)</f>
        <v>-1.119999999999999E-4</v>
      </c>
      <c r="O10" s="33">
        <f>E10*(L$8-M$8)</f>
        <v>7.8333333333333293E-4</v>
      </c>
      <c r="P10" s="19">
        <f t="shared" si="3"/>
        <v>8.8000000000000005E-3</v>
      </c>
      <c r="Q10" s="33">
        <f>F10*(L$8-M$8)</f>
        <v>7.833333333333325E-5</v>
      </c>
      <c r="R10" s="16"/>
      <c r="S10" s="16"/>
      <c r="T10" s="22">
        <f t="shared" si="1"/>
        <v>-1.119999999999999E-4</v>
      </c>
      <c r="U10" s="22">
        <f t="shared" si="4"/>
        <v>8.6166666666666618E-4</v>
      </c>
      <c r="V10" s="22">
        <f t="shared" si="5"/>
        <v>8.8000000000000005E-3</v>
      </c>
      <c r="W10" s="57"/>
      <c r="X10" s="36"/>
      <c r="Y10" s="14"/>
      <c r="AA10" s="61"/>
      <c r="AB10" s="62"/>
    </row>
    <row r="11" spans="1:28" x14ac:dyDescent="0.55000000000000004">
      <c r="A11" t="s">
        <v>25</v>
      </c>
      <c r="B11" t="s">
        <v>29</v>
      </c>
      <c r="C11" s="16" t="s">
        <v>31</v>
      </c>
      <c r="D11" s="17">
        <v>0</v>
      </c>
      <c r="E11" s="17">
        <v>0.04</v>
      </c>
      <c r="F11" s="55">
        <f t="shared" si="2"/>
        <v>-0.04</v>
      </c>
      <c r="G11" s="17">
        <v>0.01</v>
      </c>
      <c r="H11" s="17">
        <v>0.03</v>
      </c>
      <c r="I11" s="55">
        <f t="shared" si="0"/>
        <v>-1.9999999999999997E-2</v>
      </c>
      <c r="J11" s="18"/>
      <c r="K11" s="18"/>
      <c r="L11" s="18"/>
      <c r="M11" s="19"/>
      <c r="N11" s="20">
        <f>F11*(M$8-S$5)</f>
        <v>2.2399999999999994E-4</v>
      </c>
      <c r="O11" s="33">
        <f>E11*(L$8-M$8)</f>
        <v>1.5666666666666658E-4</v>
      </c>
      <c r="P11" s="19">
        <f t="shared" si="3"/>
        <v>0</v>
      </c>
      <c r="Q11" s="33">
        <f>F11*(L$8-M$8)</f>
        <v>-1.5666666666666658E-4</v>
      </c>
      <c r="R11" s="16"/>
      <c r="S11" s="16"/>
      <c r="T11" s="22">
        <f t="shared" si="1"/>
        <v>2.2399999999999994E-4</v>
      </c>
      <c r="U11" s="22">
        <f t="shared" si="4"/>
        <v>0</v>
      </c>
      <c r="V11" s="22">
        <f t="shared" si="5"/>
        <v>0</v>
      </c>
      <c r="W11" s="57"/>
      <c r="X11" s="36"/>
      <c r="Y11" s="14"/>
      <c r="AA11" s="61"/>
      <c r="AB11" s="62"/>
    </row>
    <row r="12" spans="1:28" x14ac:dyDescent="0.55000000000000004">
      <c r="C12" s="16"/>
      <c r="D12" s="17"/>
      <c r="E12" s="17"/>
      <c r="F12" s="17"/>
      <c r="G12" s="17"/>
      <c r="H12" s="17"/>
      <c r="I12" s="17"/>
      <c r="J12" s="18"/>
      <c r="K12" s="18"/>
      <c r="L12" s="18"/>
      <c r="M12" s="19"/>
      <c r="N12" s="20"/>
      <c r="O12" s="19"/>
      <c r="P12" s="19"/>
      <c r="Q12" s="33"/>
      <c r="R12" s="16"/>
      <c r="S12" s="16"/>
      <c r="T12" s="14"/>
      <c r="U12" s="14"/>
      <c r="V12" s="14"/>
      <c r="W12" s="58"/>
      <c r="X12" s="15"/>
      <c r="Y12" s="15"/>
      <c r="AA12" s="63"/>
      <c r="AB12" s="63"/>
    </row>
    <row r="13" spans="1:28" s="23" customFormat="1" ht="11.7" x14ac:dyDescent="0.45">
      <c r="C13" s="24" t="s">
        <v>32</v>
      </c>
      <c r="D13" s="25">
        <f>SUM(D4:D12)</f>
        <v>1</v>
      </c>
      <c r="E13" s="25">
        <f>SUM(E4:E12)</f>
        <v>1.0000000000000002</v>
      </c>
      <c r="F13" s="25"/>
      <c r="G13" s="25">
        <f>SUMPRODUCT(D4:D11,G4:G11)</f>
        <v>1.8000000000000002E-2</v>
      </c>
      <c r="H13" s="25">
        <f>SUMPRODUCT(E4:E11,H4:H11)</f>
        <v>9.5999999999999992E-3</v>
      </c>
      <c r="I13" s="25"/>
      <c r="J13" s="26">
        <f>SUM(J4:J12)</f>
        <v>1</v>
      </c>
      <c r="K13" s="26">
        <f>SUM(K4:K12)</f>
        <v>1</v>
      </c>
      <c r="L13" s="26"/>
      <c r="M13" s="26"/>
      <c r="N13" s="34">
        <f>SUM(N4:N12)</f>
        <v>-7.4666666666666642E-4</v>
      </c>
      <c r="O13" s="27">
        <f>SUM(O4:O12)</f>
        <v>2.5897435897435819E-4</v>
      </c>
      <c r="P13" s="27">
        <f>SUM(P4:P12)</f>
        <v>8.4000000000000012E-3</v>
      </c>
      <c r="Q13" s="34">
        <f>SUM(Q4:Q12)</f>
        <v>4.8769230769230747E-4</v>
      </c>
      <c r="R13" s="24"/>
      <c r="S13" s="24"/>
      <c r="T13" s="73">
        <f>SUM(T4:T12)</f>
        <v>-7.4666666666666642E-4</v>
      </c>
      <c r="U13" s="73">
        <f>SUM(U4:U12)</f>
        <v>7.4666666666666555E-4</v>
      </c>
      <c r="V13" s="73">
        <f>SUM(V4:V12)</f>
        <v>8.4000000000000012E-3</v>
      </c>
      <c r="W13" s="38"/>
      <c r="X13" s="38"/>
      <c r="Y13" s="38"/>
      <c r="AA13" s="64"/>
      <c r="AB13" s="64"/>
    </row>
    <row r="14" spans="1:28" x14ac:dyDescent="0.55000000000000004">
      <c r="C14" s="16"/>
      <c r="D14" s="17"/>
      <c r="E14" s="17"/>
      <c r="F14" s="17"/>
      <c r="G14" s="17"/>
      <c r="H14" s="25"/>
      <c r="I14" s="40"/>
      <c r="J14" s="29"/>
      <c r="K14" s="29"/>
      <c r="L14" s="29"/>
      <c r="M14" s="19"/>
      <c r="N14" s="33"/>
      <c r="O14" s="33">
        <f>O13-Q13</f>
        <v>-2.2871794871794928E-4</v>
      </c>
      <c r="P14" s="19"/>
      <c r="Q14" s="33"/>
      <c r="R14" s="16"/>
      <c r="S14" s="16"/>
      <c r="T14" s="14"/>
      <c r="U14" s="14"/>
      <c r="V14" s="22"/>
      <c r="W14" s="58"/>
      <c r="X14" s="15"/>
      <c r="Y14" s="15"/>
      <c r="AA14" s="63"/>
      <c r="AB14" s="63"/>
    </row>
    <row r="15" spans="1:28" s="42" customFormat="1" ht="20.399999999999999" x14ac:dyDescent="0.75">
      <c r="A15" s="42" t="s">
        <v>32</v>
      </c>
      <c r="C15" s="43"/>
      <c r="D15" s="44"/>
      <c r="E15" s="44"/>
      <c r="F15" s="44"/>
      <c r="G15" s="44"/>
      <c r="H15" s="52">
        <f>G13-H13</f>
        <v>8.400000000000003E-3</v>
      </c>
      <c r="I15" s="44"/>
      <c r="J15" s="45"/>
      <c r="K15" s="45"/>
      <c r="L15" s="45"/>
      <c r="M15" s="46"/>
      <c r="N15" s="47"/>
      <c r="O15" s="47"/>
      <c r="P15" s="47"/>
      <c r="Q15" s="53">
        <f>SUM(N13:Q13)</f>
        <v>8.3999999999999995E-3</v>
      </c>
      <c r="R15" s="43"/>
      <c r="S15" s="43"/>
      <c r="T15" s="48"/>
      <c r="U15" s="48"/>
      <c r="V15" s="71">
        <f>SUM(T13:V13)</f>
        <v>8.4000000000000012E-3</v>
      </c>
      <c r="W15" s="37"/>
      <c r="X15" s="49"/>
      <c r="Y15" s="54"/>
      <c r="AA15" s="65"/>
      <c r="AB15" s="66"/>
    </row>
    <row r="17" spans="14:16" x14ac:dyDescent="0.55000000000000004">
      <c r="P17" s="89"/>
    </row>
    <row r="18" spans="14:16" x14ac:dyDescent="0.55000000000000004">
      <c r="N18" s="87"/>
      <c r="P18" s="89"/>
    </row>
    <row r="19" spans="14:16" x14ac:dyDescent="0.55000000000000004">
      <c r="O19" s="87"/>
    </row>
    <row r="20" spans="14:16" x14ac:dyDescent="0.55000000000000004">
      <c r="O20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Comparison of models</vt:lpstr>
      <vt:lpstr>Static example</vt:lpstr>
      <vt:lpstr>Off-benchmark tests</vt:lpstr>
      <vt:lpstr>Case 1</vt:lpstr>
      <vt:lpstr>Case 2</vt:lpstr>
      <vt:lpstr>Case 3</vt:lpstr>
      <vt:lpstr>Case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Colin</dc:creator>
  <cp:lastModifiedBy>Andrew Colin</cp:lastModifiedBy>
  <dcterms:created xsi:type="dcterms:W3CDTF">2021-04-19T00:51:43Z</dcterms:created>
  <dcterms:modified xsi:type="dcterms:W3CDTF">2022-09-21T23:41:45Z</dcterms:modified>
</cp:coreProperties>
</file>